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chiesa\Desktop\"/>
    </mc:Choice>
  </mc:AlternateContent>
  <bookViews>
    <workbookView xWindow="1400" yWindow="1400" windowWidth="15770" windowHeight="8300" tabRatio="710"/>
  </bookViews>
  <sheets>
    <sheet name="ANAGRAFICA" sheetId="2" r:id="rId1"/>
    <sheet name="A. CURSUS STUDIORUM" sheetId="3" r:id="rId2"/>
    <sheet name="B. ESP. PROFESSIONALI" sheetId="4" r:id="rId3"/>
    <sheet name="C. ESP. VALUTAZIONE" sheetId="5" r:id="rId4"/>
    <sheet name="MOTIVAZIONI" sheetId="6" r:id="rId5"/>
    <sheet name="ELENCHI" sheetId="7" state="hidden" r:id="rId6"/>
    <sheet name="DATI" sheetId="8" state="hidden"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PROFESSIONALI'!$D$27</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PROFESSIONALI'!$D$28</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T2" i="8" l="1"/>
  <c r="FI2" i="8"/>
  <c r="EX2" i="8"/>
  <c r="EM2" i="8"/>
  <c r="EB2" i="8"/>
  <c r="DQ2" i="8"/>
  <c r="DF2" i="8"/>
  <c r="CU2" i="8"/>
  <c r="CJ2" i="8"/>
  <c r="BY2" i="8"/>
  <c r="FS2" i="8"/>
  <c r="FH2" i="8"/>
  <c r="EW2" i="8"/>
  <c r="EL2" i="8"/>
  <c r="EA2" i="8"/>
  <c r="DP2" i="8"/>
  <c r="DE2" i="8"/>
  <c r="CT2" i="8"/>
  <c r="CI2" i="8"/>
  <c r="BX2" i="8"/>
  <c r="GX2" i="8"/>
  <c r="GW2" i="8"/>
  <c r="GV2" i="8"/>
  <c r="GU2" i="8"/>
  <c r="GT2" i="8"/>
  <c r="GS2" i="8"/>
  <c r="GR2" i="8"/>
  <c r="GQ2" i="8"/>
  <c r="GP2" i="8"/>
  <c r="GO2" i="8"/>
  <c r="GN2" i="8"/>
  <c r="GM2" i="8"/>
  <c r="GL2" i="8"/>
  <c r="GK2" i="8"/>
  <c r="GJ2" i="8"/>
  <c r="GI2" i="8"/>
  <c r="GH2" i="8"/>
  <c r="GG2" i="8"/>
  <c r="GF2" i="8"/>
  <c r="GE2" i="8"/>
  <c r="GD2" i="8"/>
  <c r="GC2" i="8"/>
  <c r="GB2" i="8"/>
  <c r="GA2" i="8"/>
  <c r="FZ2" i="8"/>
  <c r="FY2" i="8"/>
  <c r="FX2" i="8"/>
  <c r="FW2" i="8"/>
  <c r="FV2" i="8"/>
  <c r="FU2" i="8"/>
  <c r="FR2" i="8"/>
  <c r="FQ2" i="8"/>
  <c r="FP2" i="8"/>
  <c r="FO2" i="8"/>
  <c r="FN2" i="8"/>
  <c r="FM2" i="8"/>
  <c r="FL2" i="8"/>
  <c r="FK2" i="8"/>
  <c r="FJ2" i="8"/>
  <c r="FG2" i="8"/>
  <c r="FF2" i="8"/>
  <c r="FE2" i="8"/>
  <c r="FD2" i="8"/>
  <c r="FC2" i="8"/>
  <c r="FB2" i="8"/>
  <c r="FA2" i="8"/>
  <c r="EZ2" i="8"/>
  <c r="EY2" i="8"/>
  <c r="EV2" i="8"/>
  <c r="EU2" i="8"/>
  <c r="ET2" i="8"/>
  <c r="ES2" i="8"/>
  <c r="ER2" i="8"/>
  <c r="EQ2" i="8"/>
  <c r="EP2" i="8"/>
  <c r="EO2" i="8"/>
  <c r="EN2" i="8"/>
  <c r="EK2" i="8"/>
  <c r="EJ2" i="8"/>
  <c r="EI2" i="8"/>
  <c r="EH2" i="8"/>
  <c r="EG2" i="8"/>
  <c r="EF2" i="8"/>
  <c r="EE2" i="8"/>
  <c r="ED2" i="8"/>
  <c r="EC2" i="8"/>
  <c r="DZ2" i="8"/>
  <c r="DY2" i="8"/>
  <c r="DX2" i="8"/>
  <c r="DW2" i="8"/>
  <c r="DV2" i="8"/>
  <c r="DU2" i="8"/>
  <c r="DT2" i="8"/>
  <c r="DS2" i="8"/>
  <c r="DR2" i="8"/>
  <c r="DO2" i="8"/>
  <c r="DN2" i="8"/>
  <c r="DM2" i="8"/>
  <c r="DL2" i="8"/>
  <c r="DK2" i="8"/>
  <c r="DJ2" i="8"/>
  <c r="DI2" i="8"/>
  <c r="DH2" i="8"/>
  <c r="DG2" i="8"/>
  <c r="DD2" i="8"/>
  <c r="DC2" i="8"/>
  <c r="DB2" i="8"/>
  <c r="DA2" i="8"/>
  <c r="CZ2" i="8"/>
  <c r="CY2" i="8"/>
  <c r="CX2" i="8"/>
  <c r="CW2" i="8"/>
  <c r="CV2" i="8"/>
  <c r="CS2" i="8"/>
  <c r="CR2" i="8"/>
  <c r="CQ2" i="8"/>
  <c r="CP2" i="8"/>
  <c r="CO2" i="8"/>
  <c r="CN2" i="8"/>
  <c r="CM2" i="8"/>
  <c r="CL2" i="8"/>
  <c r="CK2" i="8"/>
  <c r="CH2" i="8"/>
  <c r="CG2" i="8"/>
  <c r="CF2" i="8"/>
  <c r="CE2" i="8"/>
  <c r="CD2" i="8"/>
  <c r="CC2" i="8"/>
  <c r="CB2" i="8"/>
  <c r="CA2" i="8"/>
  <c r="BZ2" i="8"/>
  <c r="BW2" i="8"/>
  <c r="BV2" i="8"/>
  <c r="BU2" i="8"/>
  <c r="BT2" i="8"/>
  <c r="BS2" i="8"/>
  <c r="BQ2" i="8"/>
  <c r="BR2" i="8"/>
  <c r="BP2" i="8"/>
  <c r="BO2" i="8"/>
  <c r="BN2" i="8"/>
  <c r="BM2" i="8"/>
  <c r="BL2" i="8"/>
  <c r="BK2" i="8"/>
  <c r="BJ2" i="8"/>
  <c r="BI2" i="8"/>
  <c r="BH2" i="8"/>
  <c r="BG2" i="8"/>
  <c r="BF2" i="8"/>
  <c r="BE2" i="8"/>
  <c r="BD2" i="8"/>
  <c r="BC2" i="8"/>
  <c r="BB2" i="8"/>
  <c r="BA2" i="8"/>
  <c r="AZ2" i="8"/>
  <c r="AY2" i="8"/>
  <c r="AX2" i="8"/>
  <c r="AW2" i="8"/>
  <c r="AV2" i="8"/>
  <c r="AU2" i="8"/>
  <c r="AT2" i="8"/>
  <c r="AS2" i="8"/>
  <c r="AR2" i="8"/>
  <c r="AQ2" i="8"/>
  <c r="AO2" i="8"/>
  <c r="AP2" i="8"/>
  <c r="AN2" i="8"/>
  <c r="AM2" i="8"/>
  <c r="AL2" i="8"/>
  <c r="AK2" i="8"/>
  <c r="AJ2" i="8"/>
  <c r="AH2" i="8"/>
  <c r="AG2" i="8"/>
  <c r="AF2" i="8"/>
  <c r="AI2" i="8"/>
  <c r="AE2" i="8"/>
  <c r="AD2" i="8"/>
  <c r="AC2" i="8"/>
  <c r="AB2" i="8"/>
  <c r="AA2" i="8"/>
  <c r="Z2" i="8"/>
  <c r="Y2" i="8"/>
  <c r="X2" i="8"/>
  <c r="W2" i="8"/>
  <c r="V2" i="8"/>
  <c r="U2" i="8"/>
  <c r="T2" i="8"/>
  <c r="S2" i="8"/>
  <c r="R2" i="8"/>
  <c r="Q2" i="8"/>
  <c r="P2" i="8"/>
  <c r="O2" i="8"/>
  <c r="M2" i="8"/>
  <c r="N2" i="8"/>
  <c r="L2" i="8"/>
  <c r="K2" i="8"/>
  <c r="I2" i="8"/>
  <c r="J2" i="8"/>
  <c r="H2" i="8"/>
  <c r="G2" i="8"/>
  <c r="F2" i="8"/>
  <c r="E2" i="8"/>
  <c r="D2" i="8"/>
  <c r="C2" i="8"/>
  <c r="B2" i="8"/>
  <c r="A2" i="8"/>
  <c r="D42" i="6"/>
  <c r="D14" i="6"/>
  <c r="D41" i="6"/>
  <c r="D40" i="6"/>
  <c r="D39" i="6"/>
  <c r="D61" i="6"/>
  <c r="D60" i="6"/>
  <c r="D59" i="6"/>
  <c r="D58" i="6"/>
  <c r="D57" i="6"/>
  <c r="D56" i="6"/>
  <c r="D55" i="6"/>
  <c r="D54" i="6"/>
  <c r="D53" i="6"/>
  <c r="D52" i="6"/>
  <c r="D47" i="6"/>
  <c r="D46" i="6"/>
  <c r="D45" i="6"/>
  <c r="D44" i="6"/>
  <c r="D33" i="6"/>
  <c r="D32" i="6"/>
  <c r="D31" i="6"/>
  <c r="D30" i="6"/>
  <c r="D29" i="6"/>
  <c r="D28" i="6"/>
  <c r="D27" i="6"/>
  <c r="D26" i="6"/>
  <c r="D25" i="6"/>
  <c r="D24" i="6"/>
  <c r="D19" i="6" l="1"/>
  <c r="D18" i="6"/>
  <c r="D17" i="6"/>
  <c r="D16" i="6"/>
  <c r="D13" i="6"/>
  <c r="D12" i="6"/>
  <c r="D11" i="6"/>
  <c r="D4" i="6" l="1"/>
  <c r="D3" i="6"/>
  <c r="D2" i="6"/>
  <c r="D1" i="6"/>
  <c r="D4" i="5"/>
  <c r="D3" i="5"/>
  <c r="D2" i="5"/>
  <c r="D1" i="5"/>
  <c r="D4" i="4"/>
  <c r="D3" i="4"/>
  <c r="D2" i="4"/>
  <c r="D1" i="4"/>
  <c r="D4" i="3"/>
  <c r="D3" i="3"/>
  <c r="D2" i="3"/>
  <c r="D1" i="3"/>
  <c r="D7" i="2" l="1"/>
  <c r="D7" i="6" l="1"/>
  <c r="D7" i="5"/>
  <c r="D7" i="4"/>
  <c r="D7" i="3"/>
</calcChain>
</file>

<file path=xl/comments1.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Indicare il proprio nome</t>
        </r>
      </text>
    </comment>
    <comment ref="D12" authorId="0" shapeId="0">
      <text>
        <r>
          <rPr>
            <sz val="9"/>
            <color indexed="81"/>
            <rFont val="Tahoma"/>
            <family val="2"/>
          </rPr>
          <t>Indicare il proprio cognome</t>
        </r>
      </text>
    </comment>
    <comment ref="D13" authorId="0" shapeId="0">
      <text>
        <r>
          <rPr>
            <sz val="9"/>
            <color indexed="81"/>
            <rFont val="Tahoma"/>
            <family val="2"/>
          </rPr>
          <t>Utilizzare la tendina per selezionare il proprio sesso</t>
        </r>
      </text>
    </comment>
    <comment ref="D15" authorId="0" shapeId="0">
      <text>
        <r>
          <rPr>
            <sz val="9"/>
            <color indexed="81"/>
            <rFont val="Tahoma"/>
            <family val="2"/>
          </rPr>
          <t>Indicare lo Stato in cui si è nati</t>
        </r>
      </text>
    </comment>
    <comment ref="D16" authorId="0" shapeId="0">
      <text>
        <r>
          <rPr>
            <sz val="9"/>
            <color indexed="81"/>
            <rFont val="Tahoma"/>
            <family val="2"/>
          </rPr>
          <t>Indicare il comune in cui si è nati</t>
        </r>
      </text>
    </comment>
    <comment ref="D17" authorId="0" shapeId="0">
      <text>
        <r>
          <rPr>
            <sz val="9"/>
            <color indexed="81"/>
            <rFont val="Tahoma"/>
            <family val="2"/>
          </rPr>
          <t>Indicare la provincia in cui si è nati (per Stati esteri indicare "EE")</t>
        </r>
      </text>
    </comment>
    <comment ref="D18" authorId="0" shapeId="0">
      <text>
        <r>
          <rPr>
            <sz val="9"/>
            <color indexed="81"/>
            <rFont val="Tahoma"/>
            <family val="2"/>
          </rPr>
          <t xml:space="preserve">Indicare la data di nascita utilizzando il formato </t>
        </r>
        <r>
          <rPr>
            <b/>
            <sz val="9"/>
            <color indexed="81"/>
            <rFont val="Tahoma"/>
            <family val="2"/>
          </rPr>
          <t>gg/mm/aaaa</t>
        </r>
      </text>
    </comment>
    <comment ref="D20" authorId="0" shapeId="0">
      <text>
        <r>
          <rPr>
            <sz val="9"/>
            <color indexed="81"/>
            <rFont val="Tahoma"/>
            <family val="2"/>
          </rPr>
          <t>Indicare l'indirizzo in cui si risiede</t>
        </r>
      </text>
    </comment>
    <comment ref="D21" authorId="0" shapeId="0">
      <text>
        <r>
          <rPr>
            <sz val="9"/>
            <color indexed="81"/>
            <rFont val="Tahoma"/>
            <family val="2"/>
          </rPr>
          <t>Indicare il comune in cui si risiede</t>
        </r>
      </text>
    </comment>
    <comment ref="D22" authorId="0" shapeId="0">
      <text>
        <r>
          <rPr>
            <sz val="9"/>
            <color indexed="81"/>
            <rFont val="Tahoma"/>
            <family val="2"/>
          </rPr>
          <t>Indicare il CAP del comune in cui si risiede</t>
        </r>
      </text>
    </comment>
    <comment ref="D23" authorId="0" shapeId="0">
      <text>
        <r>
          <rPr>
            <sz val="9"/>
            <color indexed="81"/>
            <rFont val="Tahoma"/>
            <family val="2"/>
          </rPr>
          <t>Indicare la provincia in cui si risiede (per Stati esteri indicare "EE")</t>
        </r>
      </text>
    </comment>
    <comment ref="D25" authorId="0" shapeId="0">
      <text>
        <r>
          <rPr>
            <sz val="9"/>
            <color indexed="81"/>
            <rFont val="Tahoma"/>
            <family val="2"/>
          </rPr>
          <t>Indicare solo se diverso da quello di residenza</t>
        </r>
      </text>
    </comment>
    <comment ref="D26" authorId="0" shapeId="0">
      <text>
        <r>
          <rPr>
            <sz val="9"/>
            <color indexed="81"/>
            <rFont val="Tahoma"/>
            <family val="2"/>
          </rPr>
          <t>Indicare solo se diverso da quello di residenza</t>
        </r>
      </text>
    </comment>
    <comment ref="D27" authorId="0" shapeId="0">
      <text>
        <r>
          <rPr>
            <sz val="9"/>
            <color indexed="81"/>
            <rFont val="Tahoma"/>
            <family val="2"/>
          </rPr>
          <t>Indicare solo se diverso da quello di residenza</t>
        </r>
      </text>
    </comment>
    <comment ref="D28" authorId="0" shapeId="0">
      <text>
        <r>
          <rPr>
            <sz val="9"/>
            <color indexed="81"/>
            <rFont val="Tahoma"/>
            <family val="2"/>
          </rPr>
          <t>Indicare solo se diversa da quella di residenza</t>
        </r>
      </text>
    </comment>
    <comment ref="D30" authorId="0" shapeId="0">
      <text>
        <r>
          <rPr>
            <sz val="9"/>
            <color indexed="81"/>
            <rFont val="Tahoma"/>
            <family val="2"/>
          </rPr>
          <t>Indicare il proprio codice fiscale personale</t>
        </r>
      </text>
    </comment>
    <comment ref="D31" authorId="0" shapeId="0">
      <text>
        <r>
          <rPr>
            <sz val="9"/>
            <color indexed="81"/>
            <rFont val="Tahoma"/>
            <family val="2"/>
          </rPr>
          <t>Indicare la propria partita IVA, che deve essere attiva al momento della presentazione della domanda</t>
        </r>
      </text>
    </comment>
    <comment ref="D32" authorId="0" shapeId="0">
      <text>
        <r>
          <rPr>
            <sz val="9"/>
            <color indexed="81"/>
            <rFont val="Tahoma"/>
            <family val="2"/>
          </rPr>
          <t>Se nella cella precedente si è indicata la partita IVA di ditte individuali, studi professionali associati o società tra professionisti, indicarne la denominazione</t>
        </r>
      </text>
    </comment>
    <comment ref="D34" authorId="0" shapeId="0">
      <text>
        <r>
          <rPr>
            <sz val="9"/>
            <color indexed="81"/>
            <rFont val="Tahoma"/>
            <family val="2"/>
          </rPr>
          <t>Indicare il proprio numero di telefono</t>
        </r>
      </text>
    </comment>
    <comment ref="D35" authorId="0" shapeId="0">
      <text>
        <r>
          <rPr>
            <sz val="9"/>
            <color indexed="81"/>
            <rFont val="Tahoma"/>
            <family val="2"/>
          </rPr>
          <t>Indicare il proprio numero di cellulare</t>
        </r>
      </text>
    </comment>
    <comment ref="D36" authorId="0" shapeId="0">
      <text>
        <r>
          <rPr>
            <sz val="9"/>
            <color indexed="81"/>
            <rFont val="Tahoma"/>
            <family val="2"/>
          </rPr>
          <t>Indicare - se disponibile - il proprio numero di fax</t>
        </r>
      </text>
    </comment>
    <comment ref="D37" authorId="0" shapeId="0">
      <text>
        <r>
          <rPr>
            <sz val="9"/>
            <color indexed="81"/>
            <rFont val="Tahoma"/>
            <family val="2"/>
          </rPr>
          <t>Indicare il proprio indirizzo di posta elettronica</t>
        </r>
      </text>
    </comment>
    <comment ref="D38" authorId="0" shapeId="0">
      <text>
        <r>
          <rPr>
            <sz val="9"/>
            <color indexed="81"/>
            <rFont val="Tahoma"/>
            <family val="2"/>
          </rPr>
          <t>Indicare il proprio indirizzo di Posta Elettronica Certificata (PEC)</t>
        </r>
      </text>
    </comment>
    <comment ref="D42" authorId="0" shapeId="0">
      <text>
        <r>
          <rPr>
            <sz val="9"/>
            <color indexed="81"/>
            <rFont val="Tahoma"/>
            <family val="2"/>
          </rPr>
          <t>Indicare la propria lingua madre</t>
        </r>
      </text>
    </comment>
    <comment ref="D43" authorId="0" shapeId="0">
      <text>
        <r>
          <rPr>
            <sz val="9"/>
            <color indexed="81"/>
            <rFont val="Tahoma"/>
            <family val="2"/>
          </rPr>
          <t>Indicare - se conosciuta - una prima lingua straniera</t>
        </r>
      </text>
    </comment>
    <comment ref="D44" authorId="0" shapeId="0">
      <text>
        <r>
          <rPr>
            <sz val="9"/>
            <color indexed="81"/>
            <rFont val="Tahoma"/>
            <family val="2"/>
          </rPr>
          <t>Utilizzare la tendina per selezionare il livello di conoscenza della lingua eventualmente indicata nella cella precedente</t>
        </r>
      </text>
    </comment>
    <comment ref="D45" authorId="0" shapeId="0">
      <text>
        <r>
          <rPr>
            <sz val="9"/>
            <color indexed="81"/>
            <rFont val="Tahoma"/>
            <family val="2"/>
          </rPr>
          <t>Indicare - se conosciuta - una seconda lingua straniera</t>
        </r>
      </text>
    </comment>
    <comment ref="D46" authorId="0" shapeId="0">
      <text>
        <r>
          <rPr>
            <sz val="9"/>
            <color indexed="81"/>
            <rFont val="Tahoma"/>
            <family val="2"/>
          </rPr>
          <t>Utilizzare la tendina per selezionare il livello di conoscenza della lingua eventualmente indicata nella cella precedente</t>
        </r>
      </text>
    </comment>
    <comment ref="D47" authorId="0" shapeId="0">
      <text>
        <r>
          <rPr>
            <sz val="9"/>
            <color indexed="81"/>
            <rFont val="Tahoma"/>
            <family val="2"/>
          </rPr>
          <t>Indicare - se conosciuta - una terza lingua straniera</t>
        </r>
      </text>
    </comment>
    <comment ref="D48" authorId="0" shapeId="0">
      <text>
        <r>
          <rPr>
            <sz val="9"/>
            <color indexed="81"/>
            <rFont val="Tahoma"/>
            <family val="2"/>
          </rPr>
          <t>Utilizzare la tendina per selezionare il livello di conoscenza della lingua eventualmente indicata nella cella precedente</t>
        </r>
      </text>
    </comment>
    <comment ref="D53" authorId="0" shapeId="0">
      <text>
        <r>
          <rPr>
            <sz val="9"/>
            <color indexed="81"/>
            <rFont val="Tahoma"/>
            <family val="2"/>
          </rPr>
          <t>Utilizzare la tendina per selezionare la macro-area principale per cui ci si candida</t>
        </r>
      </text>
    </comment>
    <comment ref="D54" authorId="0" shapeId="0">
      <text>
        <r>
          <rPr>
            <sz val="9"/>
            <color indexed="81"/>
            <rFont val="Tahoma"/>
            <family val="2"/>
          </rPr>
          <t>Utilizzare la tendina per selezionare, nell'ambito della macro-area principale scelta, la sotto-area principale per cui ci si candida</t>
        </r>
      </text>
    </comment>
    <comment ref="D55" authorId="0" shapeId="0">
      <text>
        <r>
          <rPr>
            <sz val="9"/>
            <color indexed="81"/>
            <rFont val="Tahoma"/>
            <family val="2"/>
          </rPr>
          <t>Utilizzare la tendina per selezionare, nell'ambito della macro-area principale scelta, la sotto-area principale per cui ci si candida</t>
        </r>
      </text>
    </comment>
    <comment ref="D56" authorId="0" shapeId="0">
      <text>
        <r>
          <rPr>
            <sz val="9"/>
            <color indexed="81"/>
            <rFont val="Tahoma"/>
            <family val="2"/>
          </rPr>
          <t>Utilizzare la tendina per selezionare, nell'ambito della macro-area principale scelta, la sotto-area principale per cui ci si candida</t>
        </r>
      </text>
    </comment>
    <comment ref="D58" authorId="0" shapeId="0">
      <text>
        <r>
          <rPr>
            <sz val="9"/>
            <color indexed="81"/>
            <rFont val="Tahoma"/>
            <family val="2"/>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text>
        <r>
          <rPr>
            <sz val="9"/>
            <color indexed="81"/>
            <rFont val="Tahoma"/>
            <family val="2"/>
          </rPr>
          <t>Utilizzare la tendina per selezionare, nell'ambito della macro-area secondaria scelta, la sotto-area principale per cui ci si candida</t>
        </r>
      </text>
    </comment>
    <comment ref="D60" authorId="0" shapeId="0">
      <text>
        <r>
          <rPr>
            <sz val="9"/>
            <color indexed="81"/>
            <rFont val="Tahoma"/>
            <family val="2"/>
          </rPr>
          <t>Se si vuole, utilizzare la tendina per selezionare, nell'ambito della macro-area secondaria scelta, la sotto-area secondaria per cui ci si candida</t>
        </r>
      </text>
    </comment>
    <comment ref="D61" authorId="0" shapeId="0">
      <text>
        <r>
          <rPr>
            <sz val="9"/>
            <color indexed="81"/>
            <rFont val="Tahoma"/>
            <family val="2"/>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1" authorId="1" shapeId="0">
      <text>
        <r>
          <rPr>
            <sz val="9"/>
            <color indexed="81"/>
            <rFont val="Tahoma"/>
            <family val="2"/>
          </rPr>
          <t>Utilizzare la tendina per selezionare il tipo di laurea conseguita</t>
        </r>
      </text>
    </comment>
    <comment ref="D12" authorId="1" shapeId="0">
      <text>
        <r>
          <rPr>
            <sz val="9"/>
            <color indexed="81"/>
            <rFont val="Tahoma"/>
            <family val="2"/>
          </rPr>
          <t>Indicare la materia in cui si è conseguita la laurea (p.e. Ingegneria Meccanica)</t>
        </r>
      </text>
    </comment>
    <comment ref="D13" authorId="1" shapeId="0">
      <text>
        <r>
          <rPr>
            <sz val="9"/>
            <color indexed="81"/>
            <rFont val="Tahoma"/>
            <family val="2"/>
          </rPr>
          <t>Indicare l'anno di conseguimento della laurea</t>
        </r>
      </text>
    </comment>
    <comment ref="D14" authorId="1" shapeId="0">
      <text>
        <r>
          <rPr>
            <sz val="9"/>
            <color indexed="81"/>
            <rFont val="Tahoma"/>
            <family val="2"/>
          </rPr>
          <t>Indicare l'Ateneo presso cui si è conseguita la laurea (p.e. Università degli Studi di Milano)</t>
        </r>
      </text>
    </comment>
    <comment ref="D15" authorId="1" shapeId="0">
      <text>
        <r>
          <rPr>
            <sz val="9"/>
            <color indexed="81"/>
            <rFont val="Tahoma"/>
            <family val="2"/>
          </rPr>
          <t>Indicare il titolo della tesi di laurea</t>
        </r>
      </text>
    </comment>
    <comment ref="D16" authorId="1" shapeId="0">
      <text>
        <r>
          <rPr>
            <sz val="9"/>
            <color indexed="81"/>
            <rFont val="Tahoma"/>
            <family val="2"/>
          </rPr>
          <t>Indicare il voto conseguito dando evidenza anche al punteggio massimo conseguibile (p.e. 105/110 o 110/110 e lode)</t>
        </r>
      </text>
    </comment>
    <comment ref="D18" authorId="1" shapeId="0">
      <text>
        <r>
          <rPr>
            <sz val="9"/>
            <color indexed="81"/>
            <rFont val="Tahoma"/>
            <family val="2"/>
          </rPr>
          <t>Qualora la laurea conseguita sia di tipo "Specialistico", indicare la materia in cui si è conseguita la laurea di primo livello</t>
        </r>
      </text>
    </comment>
    <comment ref="D19" authorId="1" shapeId="0">
      <text>
        <r>
          <rPr>
            <sz val="9"/>
            <color indexed="81"/>
            <rFont val="Tahoma"/>
            <family val="2"/>
          </rPr>
          <t>Indicare l'anno di conseguimento della laurea di primo livello</t>
        </r>
      </text>
    </comment>
    <comment ref="D20" authorId="1" shapeId="0">
      <text>
        <r>
          <rPr>
            <sz val="9"/>
            <color indexed="81"/>
            <rFont val="Tahoma"/>
            <family val="2"/>
          </rPr>
          <t>Indicare l'Ateneo presso cui si è conseguita la laurea di primo livello (p.e. Università degli Studi di Milano)</t>
        </r>
      </text>
    </comment>
    <comment ref="D21" authorId="1" shapeId="0">
      <text>
        <r>
          <rPr>
            <sz val="9"/>
            <color indexed="81"/>
            <rFont val="Tahoma"/>
            <family val="2"/>
          </rPr>
          <t>Indicare il titolo della tesi di laurea di primo livello</t>
        </r>
      </text>
    </comment>
    <comment ref="D23" authorId="1" shapeId="0">
      <text>
        <r>
          <rPr>
            <sz val="9"/>
            <color indexed="81"/>
            <rFont val="Tahoma"/>
            <family val="2"/>
          </rPr>
          <t>Utilizzare la tendina per selezionare il tipo di laurea conseguita</t>
        </r>
      </text>
    </comment>
    <comment ref="D24" authorId="1" shapeId="0">
      <text>
        <r>
          <rPr>
            <sz val="9"/>
            <color indexed="81"/>
            <rFont val="Tahoma"/>
            <family val="2"/>
          </rPr>
          <t>Indicare la materia in cui si è conseguita la laurea (p.e. Ingegneria Meccanica)</t>
        </r>
      </text>
    </comment>
    <comment ref="D25" authorId="1" shapeId="0">
      <text>
        <r>
          <rPr>
            <sz val="9"/>
            <color indexed="81"/>
            <rFont val="Tahoma"/>
            <family val="2"/>
          </rPr>
          <t>Indicare l'anno di conseguimento della laurea</t>
        </r>
      </text>
    </comment>
    <comment ref="D26" authorId="1" shapeId="0">
      <text>
        <r>
          <rPr>
            <sz val="9"/>
            <color indexed="81"/>
            <rFont val="Tahoma"/>
            <family val="2"/>
          </rPr>
          <t>Indicare l'Ateneo presso cui si è conseguita la laurea (p.e. Università degli Studi di Milano)</t>
        </r>
      </text>
    </comment>
    <comment ref="D27" authorId="1" shapeId="0">
      <text>
        <r>
          <rPr>
            <sz val="9"/>
            <color indexed="81"/>
            <rFont val="Tahoma"/>
            <family val="2"/>
          </rPr>
          <t>Indicare il titolo della tesi di laurea</t>
        </r>
      </text>
    </comment>
    <comment ref="D28" authorId="1" shapeId="0">
      <text>
        <r>
          <rPr>
            <sz val="9"/>
            <color indexed="81"/>
            <rFont val="Tahoma"/>
            <family val="2"/>
          </rPr>
          <t>Indicare il voto conseguito dando evidenza anche al punteggio massimo conseguibile (p.e. 105/110 o 110/110 e lode)</t>
        </r>
      </text>
    </comment>
    <comment ref="D30" authorId="1" shapeId="0">
      <text>
        <r>
          <rPr>
            <sz val="9"/>
            <color indexed="81"/>
            <rFont val="Tahoma"/>
            <family val="2"/>
          </rPr>
          <t>Qualora la laurea conseguita sia di tipo "Specialistico", indicare la materia in cui si è conseguita la laurea di primo livello</t>
        </r>
      </text>
    </comment>
    <comment ref="D31" authorId="1" shapeId="0">
      <text>
        <r>
          <rPr>
            <sz val="9"/>
            <color indexed="81"/>
            <rFont val="Tahoma"/>
            <family val="2"/>
          </rPr>
          <t>Indicare l'anno di conseguimento della laurea di primo livello</t>
        </r>
      </text>
    </comment>
    <comment ref="D32" authorId="1" shapeId="0">
      <text>
        <r>
          <rPr>
            <sz val="9"/>
            <color indexed="81"/>
            <rFont val="Tahoma"/>
            <family val="2"/>
          </rPr>
          <t>Indicare l'Ateneo presso cui si è conseguita la laurea di primo livello (p.e. Università degli Studi di Milano)</t>
        </r>
      </text>
    </comment>
    <comment ref="D33" authorId="1" shapeId="0">
      <text>
        <r>
          <rPr>
            <sz val="9"/>
            <color indexed="81"/>
            <rFont val="Tahoma"/>
            <family val="2"/>
          </rPr>
          <t>Indicare il titolo della tesi di laurea di primo livello</t>
        </r>
      </text>
    </comment>
    <comment ref="D37" authorId="1" shapeId="0">
      <text>
        <r>
          <rPr>
            <sz val="9"/>
            <color indexed="81"/>
            <rFont val="Tahoma"/>
            <family val="2"/>
          </rPr>
          <t>Indicare la materia dell'eventuale dottorato conseguito (p.e. Ingegneria Meccanica)</t>
        </r>
      </text>
    </comment>
    <comment ref="D38" authorId="1" shapeId="0">
      <text>
        <r>
          <rPr>
            <sz val="9"/>
            <color indexed="81"/>
            <rFont val="Tahoma"/>
            <family val="2"/>
          </rPr>
          <t>Indicare l'anno di conseguimento dell'eventuale dottorato</t>
        </r>
      </text>
    </comment>
    <comment ref="D39" authorId="1" shapeId="0">
      <text>
        <r>
          <rPr>
            <sz val="9"/>
            <color indexed="81"/>
            <rFont val="Tahoma"/>
            <family val="2"/>
          </rPr>
          <t>Indicare l'Ateneo presso cui si è conseguito l'eventuale dottorato (p.e. Università degli Studi di Milano)</t>
        </r>
      </text>
    </comment>
    <comment ref="D40" authorId="1" shapeId="0">
      <text>
        <r>
          <rPr>
            <sz val="9"/>
            <color indexed="81"/>
            <rFont val="Tahoma"/>
            <family val="2"/>
          </rPr>
          <t>Indicare il titolo dell'eventuale tesi di dottorato</t>
        </r>
      </text>
    </comment>
    <comment ref="D41" authorId="1" shapeId="0">
      <text>
        <r>
          <rPr>
            <sz val="9"/>
            <color indexed="81"/>
            <rFont val="Tahoma"/>
            <family val="2"/>
          </rPr>
          <t>Indicare il voto conseguito dando evidenza anche al punteggio massimo conseguibile (p.e. 105/110 o 110/110 e lode)</t>
        </r>
      </text>
    </comment>
    <comment ref="D45" authorId="1" shapeId="0">
      <text>
        <r>
          <rPr>
            <sz val="9"/>
            <color indexed="81"/>
            <rFont val="Tahoma"/>
            <family val="2"/>
          </rPr>
          <t>Indicare la materia dell'eventuale master di secondo livello conseguito (p.e. MBA)</t>
        </r>
      </text>
    </comment>
    <comment ref="D46" authorId="1" shapeId="0">
      <text>
        <r>
          <rPr>
            <sz val="9"/>
            <color indexed="81"/>
            <rFont val="Tahoma"/>
            <family val="2"/>
          </rPr>
          <t>Indicare l'anno di conseguimento dell'eventuale master di secondo livello</t>
        </r>
      </text>
    </comment>
    <comment ref="D47" authorId="1" shapeId="0">
      <text>
        <r>
          <rPr>
            <sz val="9"/>
            <color indexed="81"/>
            <rFont val="Tahoma"/>
            <family val="2"/>
          </rPr>
          <t>Indicare l'Ateneo presso cui si è conseguito l'eventuale master di secondo livello (p.e. Università Bocconi)</t>
        </r>
      </text>
    </comment>
    <comment ref="D48" authorId="1" shapeId="0">
      <text>
        <r>
          <rPr>
            <sz val="9"/>
            <color indexed="81"/>
            <rFont val="Tahoma"/>
            <family val="2"/>
          </rPr>
          <t>Indicare il titolo dell'eventuale tesi di master di secondo livello</t>
        </r>
      </text>
    </comment>
    <comment ref="D49" authorId="1" shapeId="0">
      <text>
        <r>
          <rPr>
            <sz val="9"/>
            <color indexed="81"/>
            <rFont val="Tahoma"/>
            <family val="2"/>
          </rPr>
          <t>Indicare il voto conseguito dando evidenza anche al punteggio massimo conseguibile (p.e. 105/110 o 110/110 e lode)</t>
        </r>
      </text>
    </comment>
  </commentList>
</comments>
</file>

<file path=xl/comments3.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4" authorId="0" shapeId="0">
      <text>
        <r>
          <rPr>
            <sz val="9"/>
            <color indexed="81"/>
            <rFont val="Tahoma"/>
            <family val="2"/>
          </rPr>
          <t>Indicare la denominazione del datore di lavoro/cliente</t>
        </r>
      </text>
    </comment>
    <comment ref="D15" authorId="0" shapeId="0">
      <text>
        <r>
          <rPr>
            <sz val="9"/>
            <color indexed="81"/>
            <rFont val="Tahoma"/>
            <family val="2"/>
          </rPr>
          <t>Indicare il comune in cui ha sede il datore di lavoro/cliente. In caso di sedi multiple indicare quella presso la quale si è operato/si opera</t>
        </r>
      </text>
    </comment>
    <comment ref="D16" authorId="0" shapeId="0">
      <text>
        <r>
          <rPr>
            <sz val="9"/>
            <color indexed="81"/>
            <rFont val="Tahoma"/>
            <family val="2"/>
          </rPr>
          <t>Indicare la provincia in cui ha sede il datore di lavoro/cliente. In caso di sedi multiple indicare quella presso la quale si è operato/si opera</t>
        </r>
      </text>
    </comment>
    <comment ref="D17" authorId="0" shapeId="0">
      <text>
        <r>
          <rPr>
            <sz val="9"/>
            <color indexed="81"/>
            <rFont val="Tahoma"/>
            <family val="2"/>
          </rPr>
          <t>Utilizzare la tendina per selezionare il tipo e la dimensione del datore di lavoro/cliente</t>
        </r>
      </text>
    </comment>
    <comment ref="D18" authorId="0" shapeId="0">
      <text>
        <r>
          <rPr>
            <sz val="9"/>
            <color indexed="81"/>
            <rFont val="Tahoma"/>
            <family val="2"/>
          </rPr>
          <t>Indicare il settore di attività in cui opera il datore di lavoro/cliente. In caso di settori multipli indicare quello in cui si è operato/si opera</t>
        </r>
      </text>
    </comment>
    <comment ref="D1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20" authorId="0" shapeId="0">
      <text>
        <r>
          <rPr>
            <sz val="9"/>
            <color indexed="81"/>
            <rFont val="Tahoma"/>
            <family val="2"/>
          </rPr>
          <t>Utilizzare la tendina per selezionare la macro-area di riferimento</t>
        </r>
      </text>
    </comment>
    <comment ref="D21" authorId="0" shapeId="0">
      <text>
        <r>
          <rPr>
            <sz val="9"/>
            <color indexed="81"/>
            <rFont val="Tahoma"/>
            <family val="2"/>
          </rPr>
          <t>Indicare le attività svolte per il datore di lavoro/cliente</t>
        </r>
      </text>
    </comment>
    <comment ref="D22" authorId="0" shapeId="0">
      <text>
        <r>
          <rPr>
            <sz val="9"/>
            <color indexed="81"/>
            <rFont val="Tahoma"/>
            <family val="2"/>
          </rPr>
          <t>Indicare le principali responsabilità affidate dal datore di lavoro/cliente</t>
        </r>
      </text>
    </comment>
    <comment ref="D2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2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26" authorId="0" shapeId="0">
      <text>
        <r>
          <rPr>
            <sz val="9"/>
            <color indexed="81"/>
            <rFont val="Tahoma"/>
            <family val="2"/>
          </rPr>
          <t>Indicare la denominazione del datore di lavoro/cliente</t>
        </r>
      </text>
    </comment>
    <comment ref="D27" authorId="0" shapeId="0">
      <text>
        <r>
          <rPr>
            <sz val="9"/>
            <color indexed="81"/>
            <rFont val="Tahoma"/>
            <family val="2"/>
          </rPr>
          <t>Indicare il comune in cui ha sede il datore di lavoro/cliente. In caso di sedi multiple indicare quella presso la quale si è operato/si opera</t>
        </r>
      </text>
    </comment>
    <comment ref="D28" authorId="0" shapeId="0">
      <text>
        <r>
          <rPr>
            <sz val="9"/>
            <color indexed="81"/>
            <rFont val="Tahoma"/>
            <family val="2"/>
          </rPr>
          <t>Indicare la provincia in cui ha sede il datore di lavoro/cliente. In caso di sedi multiple indicare quella presso la quale si è operato/si opera</t>
        </r>
      </text>
    </comment>
    <comment ref="D29" authorId="0" shapeId="0">
      <text>
        <r>
          <rPr>
            <sz val="9"/>
            <color indexed="81"/>
            <rFont val="Tahoma"/>
            <family val="2"/>
          </rPr>
          <t>Utilizzare la tendina per selezionare il tipo e la dimensione del datore di lavoro/cliente</t>
        </r>
      </text>
    </comment>
    <comment ref="D30" authorId="0" shapeId="0">
      <text>
        <r>
          <rPr>
            <sz val="9"/>
            <color indexed="81"/>
            <rFont val="Tahoma"/>
            <family val="2"/>
          </rPr>
          <t>Indicare il settore di attività in cui opera il datore di lavoro/cliente. In caso di settori multipli indicare quello in cui si è operato/si opera</t>
        </r>
      </text>
    </comment>
    <comment ref="D3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32" authorId="0" shapeId="0">
      <text>
        <r>
          <rPr>
            <sz val="9"/>
            <color indexed="81"/>
            <rFont val="Tahoma"/>
            <family val="2"/>
          </rPr>
          <t>Utilizzare la tendina per selezionare la macro-area di riferimento</t>
        </r>
      </text>
    </comment>
    <comment ref="D33" authorId="0" shapeId="0">
      <text>
        <r>
          <rPr>
            <sz val="9"/>
            <color indexed="81"/>
            <rFont val="Tahoma"/>
            <family val="2"/>
          </rPr>
          <t>Indicare le attività svolte per il datore di lavoro/cliente</t>
        </r>
      </text>
    </comment>
    <comment ref="D34" authorId="0" shapeId="0">
      <text>
        <r>
          <rPr>
            <sz val="9"/>
            <color indexed="81"/>
            <rFont val="Tahoma"/>
            <family val="2"/>
          </rPr>
          <t>Indicare le principali responsabilità affidate dal datore di lavoro/cliente</t>
        </r>
      </text>
    </comment>
    <comment ref="D3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3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38" authorId="0" shapeId="0">
      <text>
        <r>
          <rPr>
            <sz val="9"/>
            <color indexed="81"/>
            <rFont val="Tahoma"/>
            <family val="2"/>
          </rPr>
          <t>Indicare la denominazione del datore di lavoro/cliente</t>
        </r>
      </text>
    </comment>
    <comment ref="D39" authorId="0" shapeId="0">
      <text>
        <r>
          <rPr>
            <sz val="9"/>
            <color indexed="81"/>
            <rFont val="Tahoma"/>
            <family val="2"/>
          </rPr>
          <t>Indicare il comune in cui ha sede il datore di lavoro/cliente. In caso di sedi multiple indicare quella presso la quale si è operato/si opera</t>
        </r>
      </text>
    </comment>
    <comment ref="D40" authorId="0" shapeId="0">
      <text>
        <r>
          <rPr>
            <sz val="9"/>
            <color indexed="81"/>
            <rFont val="Tahoma"/>
            <family val="2"/>
          </rPr>
          <t>Indicare la provincia in cui ha sede il datore di lavoro/cliente. In caso di sedi multiple indicare quella presso la quale si è operato/si opera</t>
        </r>
      </text>
    </comment>
    <comment ref="D41" authorId="0" shapeId="0">
      <text>
        <r>
          <rPr>
            <sz val="9"/>
            <color indexed="81"/>
            <rFont val="Tahoma"/>
            <family val="2"/>
          </rPr>
          <t>Utilizzare la tendina per selezionare il tipo e la dimensione del datore di lavoro/cliente</t>
        </r>
      </text>
    </comment>
    <comment ref="D42" authorId="0" shapeId="0">
      <text>
        <r>
          <rPr>
            <sz val="9"/>
            <color indexed="81"/>
            <rFont val="Tahoma"/>
            <family val="2"/>
          </rPr>
          <t>Indicare il settore di attività in cui opera il datore di lavoro/cliente. In caso di settori multipli indicare quello in cui si è operato/si opera</t>
        </r>
      </text>
    </comment>
    <comment ref="D4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44" authorId="0" shapeId="0">
      <text>
        <r>
          <rPr>
            <sz val="9"/>
            <color indexed="81"/>
            <rFont val="Tahoma"/>
            <family val="2"/>
          </rPr>
          <t>Utilizzare la tendina per selezionare la macro-area di riferimento</t>
        </r>
      </text>
    </comment>
    <comment ref="D45" authorId="0" shapeId="0">
      <text>
        <r>
          <rPr>
            <sz val="9"/>
            <color indexed="81"/>
            <rFont val="Tahoma"/>
            <family val="2"/>
          </rPr>
          <t>Indicare le attività svolte per il datore di lavoro/cliente</t>
        </r>
      </text>
    </comment>
    <comment ref="D46" authorId="0" shapeId="0">
      <text>
        <r>
          <rPr>
            <sz val="9"/>
            <color indexed="81"/>
            <rFont val="Tahoma"/>
            <family val="2"/>
          </rPr>
          <t>Indicare le principali responsabilità affidate dal datore di lavoro/cliente</t>
        </r>
      </text>
    </comment>
    <comment ref="D4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4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50" authorId="0" shapeId="0">
      <text>
        <r>
          <rPr>
            <sz val="9"/>
            <color indexed="81"/>
            <rFont val="Tahoma"/>
            <family val="2"/>
          </rPr>
          <t>Indicare la denominazione del datore di lavoro/cliente</t>
        </r>
      </text>
    </comment>
    <comment ref="D51" authorId="0" shapeId="0">
      <text>
        <r>
          <rPr>
            <sz val="9"/>
            <color indexed="81"/>
            <rFont val="Tahoma"/>
            <family val="2"/>
          </rPr>
          <t>Indicare il comune in cui ha sede il datore di lavoro/cliente. In caso di sedi multiple indicare quella presso la quale si è operato/si opera</t>
        </r>
      </text>
    </comment>
    <comment ref="D52" authorId="0" shapeId="0">
      <text>
        <r>
          <rPr>
            <sz val="9"/>
            <color indexed="81"/>
            <rFont val="Tahoma"/>
            <family val="2"/>
          </rPr>
          <t>Indicare la provincia in cui ha sede il datore di lavoro/cliente. In caso di sedi multiple indicare quella presso la quale si è operato/si opera</t>
        </r>
      </text>
    </comment>
    <comment ref="D53" authorId="0" shapeId="0">
      <text>
        <r>
          <rPr>
            <sz val="9"/>
            <color indexed="81"/>
            <rFont val="Tahoma"/>
            <family val="2"/>
          </rPr>
          <t>Utilizzare la tendina per selezionare il tipo e la dimensione del datore di lavoro/cliente</t>
        </r>
      </text>
    </comment>
    <comment ref="D54" authorId="0" shapeId="0">
      <text>
        <r>
          <rPr>
            <sz val="9"/>
            <color indexed="81"/>
            <rFont val="Tahoma"/>
            <family val="2"/>
          </rPr>
          <t>Indicare il settore di attività in cui opera il datore di lavoro/cliente. In caso di settori multipli indicare quello in cui si è operato/si opera</t>
        </r>
      </text>
    </comment>
    <comment ref="D5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56" authorId="0" shapeId="0">
      <text>
        <r>
          <rPr>
            <sz val="9"/>
            <color indexed="81"/>
            <rFont val="Tahoma"/>
            <family val="2"/>
          </rPr>
          <t>Utilizzare la tendina per selezionare la macro-area di riferimento</t>
        </r>
      </text>
    </comment>
    <comment ref="D57" authorId="0" shapeId="0">
      <text>
        <r>
          <rPr>
            <sz val="9"/>
            <color indexed="81"/>
            <rFont val="Tahoma"/>
            <family val="2"/>
          </rPr>
          <t>Indicare le attività svolte per il datore di lavoro/cliente</t>
        </r>
      </text>
    </comment>
    <comment ref="D58" authorId="0" shapeId="0">
      <text>
        <r>
          <rPr>
            <sz val="9"/>
            <color indexed="81"/>
            <rFont val="Tahoma"/>
            <family val="2"/>
          </rPr>
          <t>Indicare le principali responsabilità affidate dal datore di lavoro/cliente</t>
        </r>
      </text>
    </comment>
    <comment ref="D6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6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62" authorId="0" shapeId="0">
      <text>
        <r>
          <rPr>
            <sz val="9"/>
            <color indexed="81"/>
            <rFont val="Tahoma"/>
            <family val="2"/>
          </rPr>
          <t>Indicare la denominazione del datore di lavoro/cliente</t>
        </r>
      </text>
    </comment>
    <comment ref="D63" authorId="0" shapeId="0">
      <text>
        <r>
          <rPr>
            <sz val="9"/>
            <color indexed="81"/>
            <rFont val="Tahoma"/>
            <family val="2"/>
          </rPr>
          <t>Indicare il comune in cui ha sede il datore di lavoro/cliente. In caso di sedi multiple indicare quella presso la quale si è operato/si opera</t>
        </r>
      </text>
    </comment>
    <comment ref="D64" authorId="0" shapeId="0">
      <text>
        <r>
          <rPr>
            <sz val="9"/>
            <color indexed="81"/>
            <rFont val="Tahoma"/>
            <family val="2"/>
          </rPr>
          <t>Indicare la provincia in cui ha sede il datore di lavoro/cliente. In caso di sedi multiple indicare quella presso la quale si è operato/si opera</t>
        </r>
      </text>
    </comment>
    <comment ref="D65" authorId="0" shapeId="0">
      <text>
        <r>
          <rPr>
            <sz val="9"/>
            <color indexed="81"/>
            <rFont val="Tahoma"/>
            <family val="2"/>
          </rPr>
          <t>Utilizzare la tendina per selezionare il tipo e la dimensione del datore di lavoro/cliente</t>
        </r>
      </text>
    </comment>
    <comment ref="D66" authorId="0" shapeId="0">
      <text>
        <r>
          <rPr>
            <sz val="9"/>
            <color indexed="81"/>
            <rFont val="Tahoma"/>
            <family val="2"/>
          </rPr>
          <t>Indicare il settore di attività in cui opera il datore di lavoro/cliente. In caso di settori multipli indicare quello in cui si è operato/si opera</t>
        </r>
      </text>
    </comment>
    <comment ref="D6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68" authorId="0" shapeId="0">
      <text>
        <r>
          <rPr>
            <sz val="9"/>
            <color indexed="81"/>
            <rFont val="Tahoma"/>
            <family val="2"/>
          </rPr>
          <t>Utilizzare la tendina per selezionare la macro-area di riferimento</t>
        </r>
      </text>
    </comment>
    <comment ref="D69" authorId="0" shapeId="0">
      <text>
        <r>
          <rPr>
            <sz val="9"/>
            <color indexed="81"/>
            <rFont val="Tahoma"/>
            <family val="2"/>
          </rPr>
          <t>Indicare le attività svolte per il datore di lavoro/cliente</t>
        </r>
      </text>
    </comment>
    <comment ref="D70" authorId="0" shapeId="0">
      <text>
        <r>
          <rPr>
            <sz val="9"/>
            <color indexed="81"/>
            <rFont val="Tahoma"/>
            <family val="2"/>
          </rPr>
          <t>Indicare le principali responsabilità affidate dal datore di lavoro/cliente</t>
        </r>
      </text>
    </comment>
    <comment ref="D7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7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74" authorId="0" shapeId="0">
      <text>
        <r>
          <rPr>
            <sz val="9"/>
            <color indexed="81"/>
            <rFont val="Tahoma"/>
            <family val="2"/>
          </rPr>
          <t>Indicare la denominazione del datore di lavoro/cliente</t>
        </r>
      </text>
    </comment>
    <comment ref="D75" authorId="0" shapeId="0">
      <text>
        <r>
          <rPr>
            <sz val="9"/>
            <color indexed="81"/>
            <rFont val="Tahoma"/>
            <family val="2"/>
          </rPr>
          <t>Indicare il comune in cui ha sede il datore di lavoro/cliente. In caso di sedi multiple indicare quella presso la quale si è operato/si opera</t>
        </r>
      </text>
    </comment>
    <comment ref="D76" authorId="0" shapeId="0">
      <text>
        <r>
          <rPr>
            <sz val="9"/>
            <color indexed="81"/>
            <rFont val="Tahoma"/>
            <family val="2"/>
          </rPr>
          <t>Indicare la provincia in cui ha sede il datore di lavoro/cliente. In caso di sedi multiple indicare quella presso la quale si è operato/si opera</t>
        </r>
      </text>
    </comment>
    <comment ref="D77" authorId="0" shapeId="0">
      <text>
        <r>
          <rPr>
            <sz val="9"/>
            <color indexed="81"/>
            <rFont val="Tahoma"/>
            <family val="2"/>
          </rPr>
          <t>Utilizzare la tendina per selezionare il tipo e la dimensione del datore di lavoro/cliente</t>
        </r>
      </text>
    </comment>
    <comment ref="D78" authorId="0" shapeId="0">
      <text>
        <r>
          <rPr>
            <sz val="9"/>
            <color indexed="81"/>
            <rFont val="Tahoma"/>
            <family val="2"/>
          </rPr>
          <t>Indicare il settore di attività in cui opera il datore di lavoro/cliente. In caso di settori multipli indicare quello in cui si è operato/si opera</t>
        </r>
      </text>
    </comment>
    <comment ref="D7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80" authorId="0" shapeId="0">
      <text>
        <r>
          <rPr>
            <sz val="9"/>
            <color indexed="81"/>
            <rFont val="Tahoma"/>
            <family val="2"/>
          </rPr>
          <t>Utilizzare la tendina per selezionare la macro-area di riferimento</t>
        </r>
      </text>
    </comment>
    <comment ref="D81" authorId="0" shapeId="0">
      <text>
        <r>
          <rPr>
            <sz val="9"/>
            <color indexed="81"/>
            <rFont val="Tahoma"/>
            <family val="2"/>
          </rPr>
          <t>Indicare le attività svolte per il datore di lavoro/cliente</t>
        </r>
      </text>
    </comment>
    <comment ref="D82" authorId="0" shapeId="0">
      <text>
        <r>
          <rPr>
            <sz val="9"/>
            <color indexed="81"/>
            <rFont val="Tahoma"/>
            <family val="2"/>
          </rPr>
          <t>Indicare le principali responsabilità affidate dal datore di lavoro/cliente</t>
        </r>
      </text>
    </comment>
    <comment ref="D8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8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86" authorId="0" shapeId="0">
      <text>
        <r>
          <rPr>
            <sz val="9"/>
            <color indexed="81"/>
            <rFont val="Tahoma"/>
            <family val="2"/>
          </rPr>
          <t>Indicare la denominazione del datore di lavoro/cliente</t>
        </r>
      </text>
    </comment>
    <comment ref="D87" authorId="0" shapeId="0">
      <text>
        <r>
          <rPr>
            <sz val="9"/>
            <color indexed="81"/>
            <rFont val="Tahoma"/>
            <family val="2"/>
          </rPr>
          <t>Indicare il comune in cui ha sede il datore di lavoro/cliente. In caso di sedi multiple indicare quella presso la quale si è operato/si opera</t>
        </r>
      </text>
    </comment>
    <comment ref="D88" authorId="0" shapeId="0">
      <text>
        <r>
          <rPr>
            <sz val="9"/>
            <color indexed="81"/>
            <rFont val="Tahoma"/>
            <family val="2"/>
          </rPr>
          <t>Indicare la provincia in cui ha sede il datore di lavoro/cliente. In caso di sedi multiple indicare quella presso la quale si è operato/si opera</t>
        </r>
      </text>
    </comment>
    <comment ref="D89" authorId="0" shapeId="0">
      <text>
        <r>
          <rPr>
            <sz val="9"/>
            <color indexed="81"/>
            <rFont val="Tahoma"/>
            <family val="2"/>
          </rPr>
          <t>Utilizzare la tendina per selezionare il tipo e la dimensione del datore di lavoro/cliente</t>
        </r>
      </text>
    </comment>
    <comment ref="D90" authorId="0" shapeId="0">
      <text>
        <r>
          <rPr>
            <sz val="9"/>
            <color indexed="81"/>
            <rFont val="Tahoma"/>
            <family val="2"/>
          </rPr>
          <t>Indicare il settore di attività in cui opera il datore di lavoro/cliente. In caso di settori multipli indicare quello in cui si è operato/si opera</t>
        </r>
      </text>
    </comment>
    <comment ref="D9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92" authorId="0" shapeId="0">
      <text>
        <r>
          <rPr>
            <sz val="9"/>
            <color indexed="81"/>
            <rFont val="Tahoma"/>
            <family val="2"/>
          </rPr>
          <t>Utilizzare la tendina per selezionare la macro-area di riferimento</t>
        </r>
      </text>
    </comment>
    <comment ref="D93" authorId="0" shapeId="0">
      <text>
        <r>
          <rPr>
            <sz val="9"/>
            <color indexed="81"/>
            <rFont val="Tahoma"/>
            <family val="2"/>
          </rPr>
          <t>Indicare le attività svolte per il datore di lavoro/cliente</t>
        </r>
      </text>
    </comment>
    <comment ref="D94" authorId="0" shapeId="0">
      <text>
        <r>
          <rPr>
            <sz val="9"/>
            <color indexed="81"/>
            <rFont val="Tahoma"/>
            <family val="2"/>
          </rPr>
          <t>Indicare le principali responsabilità affidate dal datore di lavoro/cliente</t>
        </r>
      </text>
    </comment>
    <comment ref="D9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9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98" authorId="0" shapeId="0">
      <text>
        <r>
          <rPr>
            <sz val="9"/>
            <color indexed="81"/>
            <rFont val="Tahoma"/>
            <family val="2"/>
          </rPr>
          <t>Indicare la denominazione del datore di lavoro/cliente</t>
        </r>
      </text>
    </comment>
    <comment ref="D99" authorId="0" shapeId="0">
      <text>
        <r>
          <rPr>
            <sz val="9"/>
            <color indexed="81"/>
            <rFont val="Tahoma"/>
            <family val="2"/>
          </rPr>
          <t>Indicare il comune in cui ha sede il datore di lavoro/cliente. In caso di sedi multiple indicare quella presso la quale si è operato/si opera</t>
        </r>
      </text>
    </comment>
    <comment ref="D100" authorId="0" shapeId="0">
      <text>
        <r>
          <rPr>
            <sz val="9"/>
            <color indexed="81"/>
            <rFont val="Tahoma"/>
            <family val="2"/>
          </rPr>
          <t>Indicare la provincia in cui ha sede il datore di lavoro/cliente. In caso di sedi multiple indicare quella presso la quale si è operato/si opera</t>
        </r>
      </text>
    </comment>
    <comment ref="D101" authorId="0" shapeId="0">
      <text>
        <r>
          <rPr>
            <sz val="9"/>
            <color indexed="81"/>
            <rFont val="Tahoma"/>
            <family val="2"/>
          </rPr>
          <t>Utilizzare la tendina per selezionare il tipo e la dimensione del datore di lavoro/cliente</t>
        </r>
      </text>
    </comment>
    <comment ref="D102" authorId="0" shapeId="0">
      <text>
        <r>
          <rPr>
            <sz val="9"/>
            <color indexed="81"/>
            <rFont val="Tahoma"/>
            <family val="2"/>
          </rPr>
          <t>Indicare il settore di attività in cui opera il datore di lavoro/cliente. In caso di settori multipli indicare quello in cui si è operato/si opera</t>
        </r>
      </text>
    </comment>
    <comment ref="D10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04" authorId="0" shapeId="0">
      <text>
        <r>
          <rPr>
            <sz val="9"/>
            <color indexed="81"/>
            <rFont val="Tahoma"/>
            <family val="2"/>
          </rPr>
          <t>Utilizzare la tendina per selezionare la macro-area di riferimento</t>
        </r>
      </text>
    </comment>
    <comment ref="D105" authorId="0" shapeId="0">
      <text>
        <r>
          <rPr>
            <sz val="9"/>
            <color indexed="81"/>
            <rFont val="Tahoma"/>
            <family val="2"/>
          </rPr>
          <t>Indicare le attività svolte per il datore di lavoro/cliente</t>
        </r>
      </text>
    </comment>
    <comment ref="D106" authorId="0" shapeId="0">
      <text>
        <r>
          <rPr>
            <sz val="9"/>
            <color indexed="81"/>
            <rFont val="Tahoma"/>
            <family val="2"/>
          </rPr>
          <t>Indicare le principali responsabilità affidate dal datore di lavoro/cliente</t>
        </r>
      </text>
    </comment>
    <comment ref="D10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0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10" authorId="0" shapeId="0">
      <text>
        <r>
          <rPr>
            <sz val="9"/>
            <color indexed="81"/>
            <rFont val="Tahoma"/>
            <family val="2"/>
          </rPr>
          <t>Indicare la denominazione del datore di lavoro/cliente</t>
        </r>
      </text>
    </comment>
    <comment ref="D111" authorId="0" shapeId="0">
      <text>
        <r>
          <rPr>
            <sz val="9"/>
            <color indexed="81"/>
            <rFont val="Tahoma"/>
            <family val="2"/>
          </rPr>
          <t>Indicare il comune in cui ha sede il datore di lavoro/cliente. In caso di sedi multiple indicare quella presso la quale si è operato/si opera</t>
        </r>
      </text>
    </comment>
    <comment ref="D112" authorId="0" shapeId="0">
      <text>
        <r>
          <rPr>
            <sz val="9"/>
            <color indexed="81"/>
            <rFont val="Tahoma"/>
            <family val="2"/>
          </rPr>
          <t>Indicare la provincia in cui ha sede il datore di lavoro/cliente. In caso di sedi multiple indicare quella presso la quale si è operato/si opera</t>
        </r>
      </text>
    </comment>
    <comment ref="D113" authorId="0" shapeId="0">
      <text>
        <r>
          <rPr>
            <sz val="9"/>
            <color indexed="81"/>
            <rFont val="Tahoma"/>
            <family val="2"/>
          </rPr>
          <t>Utilizzare la tendina per selezionare il tipo e la dimensione del datore di lavoro/cliente</t>
        </r>
      </text>
    </comment>
    <comment ref="D114" authorId="0" shapeId="0">
      <text>
        <r>
          <rPr>
            <sz val="9"/>
            <color indexed="81"/>
            <rFont val="Tahoma"/>
            <family val="2"/>
          </rPr>
          <t>Indicare il settore di attività in cui opera il datore di lavoro/cliente. In caso di settori multipli indicare quello in cui si è operato/si opera</t>
        </r>
      </text>
    </comment>
    <comment ref="D11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16" authorId="0" shapeId="0">
      <text>
        <r>
          <rPr>
            <sz val="9"/>
            <color indexed="81"/>
            <rFont val="Tahoma"/>
            <family val="2"/>
          </rPr>
          <t>Utilizzare la tendina per selezionare la macro-area di riferimento</t>
        </r>
      </text>
    </comment>
    <comment ref="D117" authorId="0" shapeId="0">
      <text>
        <r>
          <rPr>
            <sz val="9"/>
            <color indexed="81"/>
            <rFont val="Tahoma"/>
            <family val="2"/>
          </rPr>
          <t>Indicare le attività svolte per il datore di lavoro/cliente</t>
        </r>
      </text>
    </comment>
    <comment ref="D118" authorId="0" shapeId="0">
      <text>
        <r>
          <rPr>
            <sz val="9"/>
            <color indexed="81"/>
            <rFont val="Tahoma"/>
            <family val="2"/>
          </rPr>
          <t>Indicare le principali responsabilità affidate dal datore di lavoro/cliente</t>
        </r>
      </text>
    </comment>
    <comment ref="D12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2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22" authorId="0" shapeId="0">
      <text>
        <r>
          <rPr>
            <sz val="9"/>
            <color indexed="81"/>
            <rFont val="Tahoma"/>
            <family val="2"/>
          </rPr>
          <t>Indicare la denominazione del datore di lavoro/cliente</t>
        </r>
      </text>
    </comment>
    <comment ref="D123" authorId="0" shapeId="0">
      <text>
        <r>
          <rPr>
            <sz val="9"/>
            <color indexed="81"/>
            <rFont val="Tahoma"/>
            <family val="2"/>
          </rPr>
          <t>Indicare il comune in cui ha sede il datore di lavoro/cliente. In caso di sedi multiple indicare quella presso la quale si è operato/si opera</t>
        </r>
      </text>
    </comment>
    <comment ref="D124" authorId="0" shapeId="0">
      <text>
        <r>
          <rPr>
            <sz val="9"/>
            <color indexed="81"/>
            <rFont val="Tahoma"/>
            <family val="2"/>
          </rPr>
          <t>Indicare la provincia in cui ha sede il datore di lavoro/cliente. In caso di sedi multiple indicare quella presso la quale si è operato/si opera</t>
        </r>
      </text>
    </comment>
    <comment ref="D125" authorId="0" shapeId="0">
      <text>
        <r>
          <rPr>
            <sz val="9"/>
            <color indexed="81"/>
            <rFont val="Tahoma"/>
            <family val="2"/>
          </rPr>
          <t>Utilizzare la tendina per selezionare il tipo e la dimensione del datore di lavoro/cliente</t>
        </r>
      </text>
    </comment>
    <comment ref="D126" authorId="0" shapeId="0">
      <text>
        <r>
          <rPr>
            <sz val="9"/>
            <color indexed="81"/>
            <rFont val="Tahoma"/>
            <family val="2"/>
          </rPr>
          <t>Indicare il settore di attività in cui opera il datore di lavoro/cliente. In caso di settori multipli indicare quello in cui si è operato/si opera</t>
        </r>
      </text>
    </comment>
    <comment ref="D12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28" authorId="0" shapeId="0">
      <text>
        <r>
          <rPr>
            <sz val="9"/>
            <color indexed="81"/>
            <rFont val="Tahoma"/>
            <family val="2"/>
          </rPr>
          <t>Utilizzare la tendina per selezionare la macro-area di riferimento</t>
        </r>
      </text>
    </comment>
    <comment ref="D129" authorId="0" shapeId="0">
      <text>
        <r>
          <rPr>
            <sz val="9"/>
            <color indexed="81"/>
            <rFont val="Tahoma"/>
            <family val="2"/>
          </rPr>
          <t>Indicare le attività svolte per il datore di lavoro/cliente</t>
        </r>
      </text>
    </comment>
    <comment ref="D130" authorId="0" shapeId="0">
      <text>
        <r>
          <rPr>
            <sz val="9"/>
            <color indexed="81"/>
            <rFont val="Tahoma"/>
            <family val="2"/>
          </rPr>
          <t>Indicare le principali responsabilità affidate dal datore di lavoro/cliente</t>
        </r>
      </text>
    </comment>
  </commentList>
</comments>
</file>

<file path=xl/comments4.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2"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13" authorId="0" shapeId="0">
      <text>
        <r>
          <rPr>
            <sz val="9"/>
            <color indexed="81"/>
            <rFont val="Tahoma"/>
            <family val="2"/>
          </rPr>
          <t>Utilizzare la tendina per selezionare l'ambito di rilevanza geografica del bando pubblico valutato</t>
        </r>
      </text>
    </comment>
    <comment ref="D14" authorId="0" shapeId="0">
      <text>
        <r>
          <rPr>
            <sz val="9"/>
            <color indexed="81"/>
            <rFont val="Tahoma"/>
            <family val="2"/>
          </rPr>
          <t>Utilizzare la tendina per selezionare la tematica rilevante per il bando pubblico valutato</t>
        </r>
      </text>
    </comment>
    <comment ref="D15" authorId="0" shapeId="0">
      <text>
        <r>
          <rPr>
            <sz val="9"/>
            <color indexed="81"/>
            <rFont val="Tahoma"/>
            <family val="2"/>
          </rPr>
          <t>Indicare i riferimenti relativi al bando pubblico valutato dando conto, anche, degli estremi di pubblicazione (p.e. GUUE, GURI, BURL, etc.)</t>
        </r>
      </text>
    </comment>
    <comment ref="D16" authorId="0" shapeId="0">
      <text>
        <r>
          <rPr>
            <sz val="9"/>
            <color indexed="81"/>
            <rFont val="Tahoma"/>
            <family val="2"/>
          </rPr>
          <t>Descrivere sinteticamente gli obiettivi specifici del bando pubblico valutato</t>
        </r>
      </text>
    </comment>
    <comment ref="D17" authorId="0" shapeId="0">
      <text>
        <r>
          <rPr>
            <sz val="9"/>
            <color indexed="81"/>
            <rFont val="Tahoma"/>
            <family val="2"/>
          </rPr>
          <t>Indicare l'anno di pubblicazione del bando pubblico valutato</t>
        </r>
      </text>
    </comment>
    <comment ref="D18" authorId="0" shapeId="0">
      <text>
        <r>
          <rPr>
            <sz val="9"/>
            <color indexed="81"/>
            <rFont val="Tahoma"/>
            <family val="2"/>
          </rPr>
          <t>Utilizzare la tendina per selezionare il numero di progetti valutati nell'ambito del bando pubblico descritto</t>
        </r>
      </text>
    </comment>
    <comment ref="D19" authorId="0" shapeId="0">
      <text>
        <r>
          <rPr>
            <sz val="9"/>
            <color indexed="81"/>
            <rFont val="Tahoma"/>
            <family val="2"/>
          </rPr>
          <t>Utilizzare la tendina per selezionare la classe di investimento medio dei progetti valutati nell'ambito del bando pubblico descritto</t>
        </r>
      </text>
    </comment>
    <comment ref="D21"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22" authorId="0" shapeId="0">
      <text>
        <r>
          <rPr>
            <sz val="9"/>
            <color indexed="81"/>
            <rFont val="Tahoma"/>
            <family val="2"/>
          </rPr>
          <t>Utilizzare la tendina per selezionare l'ambito di rilevanza geografica del bando pubblico valutato</t>
        </r>
      </text>
    </comment>
    <comment ref="D23" authorId="0" shapeId="0">
      <text>
        <r>
          <rPr>
            <sz val="9"/>
            <color indexed="81"/>
            <rFont val="Tahoma"/>
            <family val="2"/>
          </rPr>
          <t>Utilizzare la tendina per selezionare la tematica rilevante per il bando pubblico valutato</t>
        </r>
      </text>
    </comment>
    <comment ref="D24" authorId="0" shapeId="0">
      <text>
        <r>
          <rPr>
            <sz val="9"/>
            <color indexed="81"/>
            <rFont val="Tahoma"/>
            <family val="2"/>
          </rPr>
          <t>Indicare i riferimenti relativi al bando pubblico valutato dando conto, anche, degli estremi di pubblicazione (p.e. GUUE, GURI, BURL, etc.)</t>
        </r>
      </text>
    </comment>
    <comment ref="D25" authorId="0" shapeId="0">
      <text>
        <r>
          <rPr>
            <sz val="9"/>
            <color indexed="81"/>
            <rFont val="Tahoma"/>
            <family val="2"/>
          </rPr>
          <t>Descrivere sinteticamente gli obiettivi specifici del bando pubblico valutato</t>
        </r>
      </text>
    </comment>
    <comment ref="D26" authorId="0" shapeId="0">
      <text>
        <r>
          <rPr>
            <sz val="9"/>
            <color indexed="81"/>
            <rFont val="Tahoma"/>
            <family val="2"/>
          </rPr>
          <t>Indicare l'anno di pubblicazione del bando pubblico valutato</t>
        </r>
      </text>
    </comment>
    <comment ref="D27" authorId="0" shapeId="0">
      <text>
        <r>
          <rPr>
            <sz val="9"/>
            <color indexed="81"/>
            <rFont val="Tahoma"/>
            <family val="2"/>
          </rPr>
          <t>Utilizzare la tendina per selezionare il numero di progetti valutati nell'ambito del bando pubblico descritto</t>
        </r>
      </text>
    </comment>
    <comment ref="D28" authorId="0" shapeId="0">
      <text>
        <r>
          <rPr>
            <sz val="9"/>
            <color indexed="81"/>
            <rFont val="Tahoma"/>
            <family val="2"/>
          </rPr>
          <t>Utilizzare la tendina per selezionare la classe di investimento medio dei progetti valutati nell'ambito del bando pubblico descritto</t>
        </r>
      </text>
    </comment>
    <comment ref="D30"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31" authorId="0" shapeId="0">
      <text>
        <r>
          <rPr>
            <sz val="9"/>
            <color indexed="81"/>
            <rFont val="Tahoma"/>
            <family val="2"/>
          </rPr>
          <t>Utilizzare la tendina per selezionare l'ambito di rilevanza geografica del bando pubblico valutato</t>
        </r>
      </text>
    </comment>
    <comment ref="D32" authorId="0" shapeId="0">
      <text>
        <r>
          <rPr>
            <sz val="9"/>
            <color indexed="81"/>
            <rFont val="Tahoma"/>
            <family val="2"/>
          </rPr>
          <t>Utilizzare la tendina per selezionare la tematica rilevante per il bando pubblico valutato</t>
        </r>
      </text>
    </comment>
    <comment ref="D33" authorId="0" shapeId="0">
      <text>
        <r>
          <rPr>
            <sz val="9"/>
            <color indexed="81"/>
            <rFont val="Tahoma"/>
            <family val="2"/>
          </rPr>
          <t>Indicare i riferimenti relativi al bando pubblico valutato dando conto, anche, degli estremi di pubblicazione (p.e. GUUE, GURI, BURL, etc.)</t>
        </r>
      </text>
    </comment>
    <comment ref="D34" authorId="0" shapeId="0">
      <text>
        <r>
          <rPr>
            <sz val="9"/>
            <color indexed="81"/>
            <rFont val="Tahoma"/>
            <family val="2"/>
          </rPr>
          <t>Descrivere sinteticamente gli obiettivi specifici del bando pubblico valutato</t>
        </r>
      </text>
    </comment>
    <comment ref="D35" authorId="0" shapeId="0">
      <text>
        <r>
          <rPr>
            <sz val="9"/>
            <color indexed="81"/>
            <rFont val="Tahoma"/>
            <family val="2"/>
          </rPr>
          <t>Indicare l'anno di pubblicazione del bando pubblico valutato</t>
        </r>
      </text>
    </comment>
    <comment ref="D36" authorId="0" shapeId="0">
      <text>
        <r>
          <rPr>
            <sz val="9"/>
            <color indexed="81"/>
            <rFont val="Tahoma"/>
            <family val="2"/>
          </rPr>
          <t>Utilizzare la tendina per selezionare il numero di progetti valutati nell'ambito del bando pubblico descritto</t>
        </r>
      </text>
    </comment>
    <comment ref="D37" authorId="0" shapeId="0">
      <text>
        <r>
          <rPr>
            <sz val="9"/>
            <color indexed="81"/>
            <rFont val="Tahoma"/>
            <family val="2"/>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Campo a compilazione automatica</t>
        </r>
      </text>
    </comment>
    <comment ref="D12" authorId="0" shapeId="0">
      <text>
        <r>
          <rPr>
            <sz val="9"/>
            <color indexed="81"/>
            <rFont val="Tahoma"/>
            <family val="2"/>
          </rPr>
          <t>Campo a compilazione automatica</t>
        </r>
      </text>
    </comment>
    <comment ref="D13" authorId="0" shapeId="0">
      <text>
        <r>
          <rPr>
            <sz val="9"/>
            <color indexed="81"/>
            <rFont val="Tahoma"/>
            <family val="2"/>
          </rPr>
          <t>Campo a compilazione automatica</t>
        </r>
      </text>
    </comment>
    <comment ref="D14" authorId="0" shapeId="0">
      <text>
        <r>
          <rPr>
            <sz val="9"/>
            <color indexed="81"/>
            <rFont val="Tahoma"/>
            <family val="2"/>
          </rPr>
          <t>Campo a compilazione automatica</t>
        </r>
      </text>
    </comment>
    <comment ref="D16" authorId="0" shapeId="0">
      <text>
        <r>
          <rPr>
            <sz val="9"/>
            <color indexed="81"/>
            <rFont val="Tahoma"/>
            <family val="2"/>
          </rPr>
          <t>Campo a compilazione automatica</t>
        </r>
      </text>
    </comment>
    <comment ref="D17" authorId="0" shapeId="0">
      <text>
        <r>
          <rPr>
            <sz val="9"/>
            <color indexed="81"/>
            <rFont val="Tahoma"/>
            <family val="2"/>
          </rPr>
          <t>Campo a compilazione automatica</t>
        </r>
      </text>
    </comment>
    <comment ref="D18" authorId="0" shapeId="0">
      <text>
        <r>
          <rPr>
            <sz val="9"/>
            <color indexed="81"/>
            <rFont val="Tahoma"/>
            <family val="2"/>
          </rPr>
          <t>Campo a compilazione automatica</t>
        </r>
      </text>
    </comment>
    <comment ref="D19" authorId="0" shapeId="0">
      <text>
        <r>
          <rPr>
            <sz val="9"/>
            <color indexed="81"/>
            <rFont val="Tahoma"/>
            <family val="2"/>
          </rPr>
          <t>Campo a compilazione automatica</t>
        </r>
      </text>
    </comment>
    <comment ref="D22"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24" authorId="0" shapeId="0">
      <text>
        <r>
          <rPr>
            <sz val="9"/>
            <color indexed="81"/>
            <rFont val="Tahoma"/>
            <family val="2"/>
          </rPr>
          <t>Campo a compilazione automatica</t>
        </r>
      </text>
    </comment>
    <comment ref="D25" authorId="0" shapeId="0">
      <text>
        <r>
          <rPr>
            <sz val="9"/>
            <color indexed="81"/>
            <rFont val="Tahoma"/>
            <family val="2"/>
          </rPr>
          <t>Campo a compilazione automatica</t>
        </r>
      </text>
    </comment>
    <comment ref="D26" authorId="0" shapeId="0">
      <text>
        <r>
          <rPr>
            <sz val="9"/>
            <color indexed="81"/>
            <rFont val="Tahoma"/>
            <family val="2"/>
          </rPr>
          <t>Campo a compilazione automatica</t>
        </r>
      </text>
    </comment>
    <comment ref="D27" authorId="0" shapeId="0">
      <text>
        <r>
          <rPr>
            <sz val="9"/>
            <color indexed="81"/>
            <rFont val="Tahoma"/>
            <family val="2"/>
          </rPr>
          <t>Campo a compilazione automatica</t>
        </r>
      </text>
    </comment>
    <comment ref="D28" authorId="0" shapeId="0">
      <text>
        <r>
          <rPr>
            <sz val="9"/>
            <color indexed="81"/>
            <rFont val="Tahoma"/>
            <family val="2"/>
          </rPr>
          <t>Campo a compilazione automatica</t>
        </r>
      </text>
    </comment>
    <comment ref="D29" authorId="0" shapeId="0">
      <text>
        <r>
          <rPr>
            <sz val="9"/>
            <color indexed="81"/>
            <rFont val="Tahoma"/>
            <family val="2"/>
          </rPr>
          <t>Campo a compilazione automatica</t>
        </r>
      </text>
    </comment>
    <comment ref="D30" authorId="0" shapeId="0">
      <text>
        <r>
          <rPr>
            <sz val="9"/>
            <color indexed="81"/>
            <rFont val="Tahoma"/>
            <family val="2"/>
          </rPr>
          <t>Campo a compilazione automatica</t>
        </r>
      </text>
    </comment>
    <comment ref="D31" authorId="0" shapeId="0">
      <text>
        <r>
          <rPr>
            <sz val="9"/>
            <color indexed="81"/>
            <rFont val="Tahoma"/>
            <family val="2"/>
          </rPr>
          <t>Campo a compilazione automatica</t>
        </r>
      </text>
    </comment>
    <comment ref="D32" authorId="0" shapeId="0">
      <text>
        <r>
          <rPr>
            <sz val="9"/>
            <color indexed="81"/>
            <rFont val="Tahoma"/>
            <family val="2"/>
          </rPr>
          <t>Campo a compilazione automatica</t>
        </r>
      </text>
    </comment>
    <comment ref="D33" authorId="0" shapeId="0">
      <text>
        <r>
          <rPr>
            <sz val="9"/>
            <color indexed="81"/>
            <rFont val="Tahoma"/>
            <family val="2"/>
          </rPr>
          <t>Campo a compilazione automatica</t>
        </r>
      </text>
    </comment>
    <comment ref="D35"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39" authorId="0" shapeId="0">
      <text>
        <r>
          <rPr>
            <sz val="9"/>
            <color indexed="81"/>
            <rFont val="Tahoma"/>
            <family val="2"/>
          </rPr>
          <t>Campo a compilazione automatica</t>
        </r>
      </text>
    </comment>
    <comment ref="D40" authorId="0" shapeId="0">
      <text>
        <r>
          <rPr>
            <sz val="9"/>
            <color indexed="81"/>
            <rFont val="Tahoma"/>
            <family val="2"/>
          </rPr>
          <t>Campo a compilazione automatica</t>
        </r>
      </text>
    </comment>
    <comment ref="D41" authorId="0" shapeId="0">
      <text>
        <r>
          <rPr>
            <sz val="9"/>
            <color indexed="81"/>
            <rFont val="Tahoma"/>
            <family val="2"/>
          </rPr>
          <t>Campo a compilazione automatica</t>
        </r>
      </text>
    </comment>
    <comment ref="D42" authorId="0" shapeId="0">
      <text>
        <r>
          <rPr>
            <sz val="9"/>
            <color indexed="81"/>
            <rFont val="Tahoma"/>
            <family val="2"/>
          </rPr>
          <t>Campo a compilazione automatica</t>
        </r>
      </text>
    </comment>
    <comment ref="D44" authorId="0" shapeId="0">
      <text>
        <r>
          <rPr>
            <sz val="9"/>
            <color indexed="81"/>
            <rFont val="Tahoma"/>
            <family val="2"/>
          </rPr>
          <t>Campo a compilazione automatica</t>
        </r>
      </text>
    </comment>
    <comment ref="D45" authorId="0" shapeId="0">
      <text>
        <r>
          <rPr>
            <sz val="9"/>
            <color indexed="81"/>
            <rFont val="Tahoma"/>
            <family val="2"/>
          </rPr>
          <t>Campo a compilazione automatica</t>
        </r>
      </text>
    </comment>
    <comment ref="D46" authorId="0" shapeId="0">
      <text>
        <r>
          <rPr>
            <sz val="9"/>
            <color indexed="81"/>
            <rFont val="Tahoma"/>
            <family val="2"/>
          </rPr>
          <t>Campo a compilazione automatica</t>
        </r>
      </text>
    </comment>
    <comment ref="D47" authorId="0" shapeId="0">
      <text>
        <r>
          <rPr>
            <sz val="9"/>
            <color indexed="81"/>
            <rFont val="Tahoma"/>
            <family val="2"/>
          </rPr>
          <t>Campo a compilazione automatica</t>
        </r>
      </text>
    </comment>
    <comment ref="D50"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52" authorId="0" shapeId="0">
      <text>
        <r>
          <rPr>
            <sz val="9"/>
            <color indexed="81"/>
            <rFont val="Tahoma"/>
            <family val="2"/>
          </rPr>
          <t>Campo a compilazione automatica</t>
        </r>
      </text>
    </comment>
    <comment ref="D53" authorId="0" shapeId="0">
      <text>
        <r>
          <rPr>
            <sz val="9"/>
            <color indexed="81"/>
            <rFont val="Tahoma"/>
            <family val="2"/>
          </rPr>
          <t>Campo a compilazione automatica</t>
        </r>
      </text>
    </comment>
    <comment ref="D54" authorId="0" shapeId="0">
      <text>
        <r>
          <rPr>
            <sz val="9"/>
            <color indexed="81"/>
            <rFont val="Tahoma"/>
            <family val="2"/>
          </rPr>
          <t>Campo a compilazione automatica</t>
        </r>
      </text>
    </comment>
    <comment ref="D55" authorId="0" shapeId="0">
      <text>
        <r>
          <rPr>
            <sz val="9"/>
            <color indexed="81"/>
            <rFont val="Tahoma"/>
            <family val="2"/>
          </rPr>
          <t>Campo a compilazione automatica</t>
        </r>
      </text>
    </comment>
    <comment ref="D56" authorId="0" shapeId="0">
      <text>
        <r>
          <rPr>
            <sz val="9"/>
            <color indexed="81"/>
            <rFont val="Tahoma"/>
            <family val="2"/>
          </rPr>
          <t>Campo a compilazione automatica</t>
        </r>
      </text>
    </comment>
    <comment ref="D57" authorId="0" shapeId="0">
      <text>
        <r>
          <rPr>
            <sz val="9"/>
            <color indexed="81"/>
            <rFont val="Tahoma"/>
            <family val="2"/>
          </rPr>
          <t>Campo a compilazione automatica</t>
        </r>
      </text>
    </comment>
    <comment ref="D58" authorId="0" shapeId="0">
      <text>
        <r>
          <rPr>
            <sz val="9"/>
            <color indexed="81"/>
            <rFont val="Tahoma"/>
            <family val="2"/>
          </rPr>
          <t>Campo a compilazione automatica</t>
        </r>
      </text>
    </comment>
    <comment ref="D59" authorId="0" shapeId="0">
      <text>
        <r>
          <rPr>
            <sz val="9"/>
            <color indexed="81"/>
            <rFont val="Tahoma"/>
            <family val="2"/>
          </rPr>
          <t>Campo a compilazione automatica</t>
        </r>
      </text>
    </comment>
    <comment ref="D60" authorId="0" shapeId="0">
      <text>
        <r>
          <rPr>
            <sz val="9"/>
            <color indexed="81"/>
            <rFont val="Tahoma"/>
            <family val="2"/>
          </rPr>
          <t>Campo a compilazione automatica</t>
        </r>
      </text>
    </comment>
    <comment ref="D61" authorId="0" shapeId="0">
      <text>
        <r>
          <rPr>
            <sz val="9"/>
            <color indexed="81"/>
            <rFont val="Tahoma"/>
            <family val="2"/>
          </rPr>
          <t>Campo a compilazione automatica</t>
        </r>
      </text>
    </comment>
    <comment ref="D64"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List>
</comments>
</file>

<file path=xl/sharedStrings.xml><?xml version="1.0" encoding="utf-8"?>
<sst xmlns="http://schemas.openxmlformats.org/spreadsheetml/2006/main" count="1036" uniqueCount="748">
  <si>
    <t>AS1 Piattaforme aeronautiche del futuro</t>
  </si>
  <si>
    <t xml:space="preserve">AS2 Sistemi ed equipaggiamenti innovativi </t>
  </si>
  <si>
    <t xml:space="preserve">AS4 Sviluppo e Innovazione Tecnologica per lo Spazio </t>
  </si>
  <si>
    <t xml:space="preserve">AS5 Protezione nello spazio e dallo spazio </t>
  </si>
  <si>
    <t>AS6 Nuove piattaforme tra la terra e lo spazio</t>
  </si>
  <si>
    <t>AGROALIMENTARE</t>
  </si>
  <si>
    <t>AG1 Sistemi produttivi per la sostenibilità delle biorisorse</t>
  </si>
  <si>
    <t>AG2 Ingredienti sostenibili per un’industria alimentare competitiva</t>
  </si>
  <si>
    <t>AG3 Alimenti sicuri per un consumo sostenibile</t>
  </si>
  <si>
    <t>AE1 Generazione e gestione distribuita dell’energia</t>
  </si>
  <si>
    <t>AE2 Evoluzione tecnologica delle fonti rinnovabili</t>
  </si>
  <si>
    <t>AE3 Sistemi di accumulo di energia</t>
  </si>
  <si>
    <t>AE4 Infrastrutture per la mobilità elettrica</t>
  </si>
  <si>
    <t>AE5 Illuminazione intelligente</t>
  </si>
  <si>
    <t>AE6 Tecnologie e materiali del sistema dell’edilizia</t>
  </si>
  <si>
    <t>AE7 Tecnologie per la gestione, il monitoraggio e il trattamento dell’acqua, dell’aria e dei rifiuti</t>
  </si>
  <si>
    <t>ICC1 Digitalizzazione, rilievo 3D e realtà virtuale</t>
  </si>
  <si>
    <t>ICC2 Conservazione e manutenzione dei beni culturali e del patrimonio artistico</t>
  </si>
  <si>
    <t>ICC3 Strumentazione e sensoristica per la diagnostica e la sicurezza dei Beni Culturali</t>
  </si>
  <si>
    <t>ICC4 Moda e Design</t>
  </si>
  <si>
    <t>IS1 Benessere</t>
  </si>
  <si>
    <t>IS2 Prevenzione</t>
  </si>
  <si>
    <t>IS3 Invecchiamento attivo</t>
  </si>
  <si>
    <t>IS4 Disabilità e riabilitazione</t>
  </si>
  <si>
    <t>IS5 Diagnostica</t>
  </si>
  <si>
    <t>IS6 Nuovi approcci terapeutici</t>
  </si>
  <si>
    <t>MA1 Produzione con processi innovativi</t>
  </si>
  <si>
    <t>MA2 Sistemi di produzione evolutivi e adattativi</t>
  </si>
  <si>
    <t>MA3 Sistemi di produzione ad alta efficienza</t>
  </si>
  <si>
    <t>MA4 Manufacturing per prodotti personalizzati</t>
  </si>
  <si>
    <t>MA5 Sistemi manifatturieri per la sostenibilità ambientale</t>
  </si>
  <si>
    <t>MS1 Nuove tecnologie per i veicoli leggeri del futuro</t>
  </si>
  <si>
    <t>MS2 Efficienza energetica e riduzione delle emissioni nei trasporti</t>
  </si>
  <si>
    <t>MS3 Sistemi intelligenti di trasporto e di mobilità sostenibile</t>
  </si>
  <si>
    <t>MS4 Sicurezza nella mobilità di persone e merci</t>
  </si>
  <si>
    <t>SCC1 Smart Living</t>
  </si>
  <si>
    <t>SCC2 Infrastrutture, reti e costruzioni intelligenti</t>
  </si>
  <si>
    <t>SCC3 Sicurezza del cittadino e della comunità</t>
  </si>
  <si>
    <t>SCC4 Inclusione sociale e lavorativa</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</si>
  <si>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</si>
  <si>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</si>
  <si>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</si>
  <si>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</si>
  <si>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</si>
  <si>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</si>
  <si>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</si>
  <si>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</si>
  <si>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</si>
  <si>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</si>
  <si>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</si>
  <si>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</si>
  <si>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AEROSPAZIO</t>
  </si>
  <si>
    <t xml:space="preserve">AS3 Applicazioni e tecnologie dallo spazio per la società </t>
  </si>
  <si>
    <t>ECOINDUSTRIA</t>
  </si>
  <si>
    <t>INDUSTRIE_CREATIVE_E_CULTURALI</t>
  </si>
  <si>
    <t>INDUSTRIA_DELLA_SALUTE</t>
  </si>
  <si>
    <t>MANIFATTURIERO_AVANZATO</t>
  </si>
  <si>
    <t>MOBILITÀ_SOSTENIBILE</t>
  </si>
  <si>
    <t>SMART_CITIES_AND_COMMUNITIES</t>
  </si>
  <si>
    <t>TECNOLOGIE_INDUSTRIALI_ABILITANTI</t>
  </si>
  <si>
    <t>Nome</t>
  </si>
  <si>
    <t>Cognome</t>
  </si>
  <si>
    <t>Stato di nascita</t>
  </si>
  <si>
    <t>Comune di nascita</t>
  </si>
  <si>
    <t>Comune di residenza</t>
  </si>
  <si>
    <t>CAP di residenza</t>
  </si>
  <si>
    <t>Indirizzo di residenza</t>
  </si>
  <si>
    <t>Indirizzo di domicilio</t>
  </si>
  <si>
    <t>Comune di domicilio</t>
  </si>
  <si>
    <t>CAP di domicilio</t>
  </si>
  <si>
    <t>Partita IVA</t>
  </si>
  <si>
    <t>Telefono</t>
  </si>
  <si>
    <t>Cellulare</t>
  </si>
  <si>
    <t>Fax</t>
  </si>
  <si>
    <t>E-mail</t>
  </si>
  <si>
    <t>PEC</t>
  </si>
  <si>
    <t>Intestatario partita IVA</t>
  </si>
  <si>
    <t>AN10</t>
  </si>
  <si>
    <t>AN11</t>
  </si>
  <si>
    <t>AN12</t>
  </si>
  <si>
    <t>AN13</t>
  </si>
  <si>
    <t>AN14</t>
  </si>
  <si>
    <t>AN15</t>
  </si>
  <si>
    <t>AN16</t>
  </si>
  <si>
    <t>AN17</t>
  </si>
  <si>
    <t>AN18</t>
  </si>
  <si>
    <t>AN19</t>
  </si>
  <si>
    <t>AN20</t>
  </si>
  <si>
    <t>AN21</t>
  </si>
  <si>
    <t>AN22</t>
  </si>
  <si>
    <t>AN23</t>
  </si>
  <si>
    <t>AN01</t>
  </si>
  <si>
    <t>AN02</t>
  </si>
  <si>
    <t>AN03</t>
  </si>
  <si>
    <t>AN04</t>
  </si>
  <si>
    <t>AN05</t>
  </si>
  <si>
    <t>AN06</t>
  </si>
  <si>
    <t>AN07</t>
  </si>
  <si>
    <t>AN08</t>
  </si>
  <si>
    <t>AN09</t>
  </si>
  <si>
    <r>
      <t xml:space="preserve">Provincia di nascita </t>
    </r>
    <r>
      <rPr>
        <b/>
        <i/>
        <sz val="10"/>
        <color theme="1"/>
        <rFont val="Arial"/>
        <family val="2"/>
      </rPr>
      <t>(sigla)</t>
    </r>
  </si>
  <si>
    <r>
      <t xml:space="preserve">Data di nascita </t>
    </r>
    <r>
      <rPr>
        <b/>
        <i/>
        <sz val="10"/>
        <color theme="1"/>
        <rFont val="Arial"/>
        <family val="2"/>
      </rPr>
      <t>(gg/mm/aaaa)</t>
    </r>
  </si>
  <si>
    <r>
      <t xml:space="preserve">Provincia di residenza </t>
    </r>
    <r>
      <rPr>
        <b/>
        <i/>
        <sz val="10"/>
        <color theme="1"/>
        <rFont val="Arial"/>
        <family val="2"/>
      </rPr>
      <t>(sigla)</t>
    </r>
  </si>
  <si>
    <r>
      <t xml:space="preserve">Provincia di domicilio </t>
    </r>
    <r>
      <rPr>
        <b/>
        <i/>
        <sz val="10"/>
        <color theme="1"/>
        <rFont val="Arial"/>
        <family val="2"/>
      </rPr>
      <t>(sigla)</t>
    </r>
  </si>
  <si>
    <t>AN00</t>
  </si>
  <si>
    <t>Candidatura di</t>
  </si>
  <si>
    <t>AN24</t>
  </si>
  <si>
    <t>AN25</t>
  </si>
  <si>
    <t>AN26</t>
  </si>
  <si>
    <t>AN27</t>
  </si>
  <si>
    <t>AN28</t>
  </si>
  <si>
    <t>AN29</t>
  </si>
  <si>
    <t>Sesso</t>
  </si>
  <si>
    <t>M</t>
  </si>
  <si>
    <t>F</t>
  </si>
  <si>
    <t>Posizionarsi sopra una cella per visualizzare le relative istruzioni di compilazione</t>
  </si>
  <si>
    <t>La compilazione delle celle evidenziate in giallo è obbligatoria</t>
  </si>
  <si>
    <t>Le celle evideziate in rosso si compilano automaticamente</t>
  </si>
  <si>
    <t>ISTRUZIONI</t>
  </si>
  <si>
    <t>CS00</t>
  </si>
  <si>
    <t>EP00</t>
  </si>
  <si>
    <t>EV00</t>
  </si>
  <si>
    <t>MOTIVAZIONI</t>
  </si>
  <si>
    <t>MO00</t>
  </si>
  <si>
    <t>Lingua madre</t>
  </si>
  <si>
    <t>Lingue</t>
  </si>
  <si>
    <t>Lingua straniera 1 (LS1)</t>
  </si>
  <si>
    <t>LS1 / Livello</t>
  </si>
  <si>
    <t>Lingua straniera 2 (LS2)</t>
  </si>
  <si>
    <t>LS2 / Livello</t>
  </si>
  <si>
    <t>Lingua straniera 3 (LS3)</t>
  </si>
  <si>
    <t>LS3 / Livello</t>
  </si>
  <si>
    <t>AN30</t>
  </si>
  <si>
    <t>AN31</t>
  </si>
  <si>
    <t>AN32</t>
  </si>
  <si>
    <t>AN33</t>
  </si>
  <si>
    <t>AN34</t>
  </si>
  <si>
    <t>AN35</t>
  </si>
  <si>
    <t>AN36</t>
  </si>
  <si>
    <t>Laurea</t>
  </si>
  <si>
    <t>Vecchio ordinamento</t>
  </si>
  <si>
    <t>Specialistica</t>
  </si>
  <si>
    <t>CS01</t>
  </si>
  <si>
    <t>Conseguita nel</t>
  </si>
  <si>
    <t>Presso</t>
  </si>
  <si>
    <t>Titolo della tesi</t>
  </si>
  <si>
    <t>Voto conseguito</t>
  </si>
  <si>
    <t>CS02</t>
  </si>
  <si>
    <t>CS03</t>
  </si>
  <si>
    <t>CS04</t>
  </si>
  <si>
    <t>CS05</t>
  </si>
  <si>
    <t>CS06</t>
  </si>
  <si>
    <t>CS07</t>
  </si>
  <si>
    <t>CS08</t>
  </si>
  <si>
    <t>CS09</t>
  </si>
  <si>
    <t>CS10</t>
  </si>
  <si>
    <t>CS11</t>
  </si>
  <si>
    <t>CS12</t>
  </si>
  <si>
    <t>CS13</t>
  </si>
  <si>
    <t>CS14</t>
  </si>
  <si>
    <t>CS15</t>
  </si>
  <si>
    <t>CS16</t>
  </si>
  <si>
    <t>CS17</t>
  </si>
  <si>
    <t>CS18</t>
  </si>
  <si>
    <t>CS19</t>
  </si>
  <si>
    <t>CS20</t>
  </si>
  <si>
    <t>Conseguito nel</t>
  </si>
  <si>
    <t>CS21</t>
  </si>
  <si>
    <t>CS22</t>
  </si>
  <si>
    <t>CS23</t>
  </si>
  <si>
    <t>CS24</t>
  </si>
  <si>
    <t>CS25</t>
  </si>
  <si>
    <t>1. DATI ANAGRAFICI</t>
  </si>
  <si>
    <t>2. LINGUE</t>
  </si>
  <si>
    <t>3. AMBITI DI CANDIDATURA</t>
  </si>
  <si>
    <t>4. LAUREA</t>
  </si>
  <si>
    <t>5. DOTTORATO</t>
  </si>
  <si>
    <t>6. MASTER DI SECONDO LIVELLO</t>
  </si>
  <si>
    <t>CS26</t>
  </si>
  <si>
    <t>CS27</t>
  </si>
  <si>
    <t>CS28</t>
  </si>
  <si>
    <t>CS29</t>
  </si>
  <si>
    <t>CS30</t>
  </si>
  <si>
    <t>Solo se Tipo laurea = Specialistica indicare</t>
  </si>
  <si>
    <t>La compilazione delle celle evidenziate in verde è facoltativa, ma consigliata se pertinente</t>
  </si>
  <si>
    <t>Codice fiscale personale</t>
  </si>
  <si>
    <t>Settore di attività</t>
  </si>
  <si>
    <t>Principali responsabilità</t>
  </si>
  <si>
    <t>EP01</t>
  </si>
  <si>
    <t>EP02</t>
  </si>
  <si>
    <t>EP03</t>
  </si>
  <si>
    <t>EP04</t>
  </si>
  <si>
    <t>EP05</t>
  </si>
  <si>
    <t>EP06</t>
  </si>
  <si>
    <t>EP07</t>
  </si>
  <si>
    <t>EP08</t>
  </si>
  <si>
    <t>EP09</t>
  </si>
  <si>
    <t>Descrizione delle attività svolte</t>
  </si>
  <si>
    <t>Tipo e dimensione</t>
  </si>
  <si>
    <t>1 Micro impresa (&lt; 10 dipendenti)</t>
  </si>
  <si>
    <t>2 Piccola impresa (&lt; 50 dipendenti)</t>
  </si>
  <si>
    <t>3 Media impresa (&lt; 250 dipendenti)</t>
  </si>
  <si>
    <t>Dimensione e tipo</t>
  </si>
  <si>
    <t>7 Università o centro di ricerca privato</t>
  </si>
  <si>
    <t>6 Università o centro di ricerca pubblico</t>
  </si>
  <si>
    <t>5 Ente pubblico</t>
  </si>
  <si>
    <t>4 Grande impresa o multinazionale</t>
  </si>
  <si>
    <t>ANAGRAFICA, LINGUE E AMBITI DI CANDIDATURA</t>
  </si>
  <si>
    <t>LAUREA, DOTTORATO, MASTER E CORSI DI SPECIALIZZAZIONE</t>
  </si>
  <si>
    <t>ESPERIENZE PROFESSIONALI, PROGETTI E PUBBLICAZIONI</t>
  </si>
  <si>
    <t>ESPERIENZE DI VALUTAZIONE</t>
  </si>
  <si>
    <t>EP10</t>
  </si>
  <si>
    <t>EP11</t>
  </si>
  <si>
    <t>EP12</t>
  </si>
  <si>
    <t>EP13</t>
  </si>
  <si>
    <t>EP14</t>
  </si>
  <si>
    <t>EP15</t>
  </si>
  <si>
    <t>EP16</t>
  </si>
  <si>
    <t>EP17</t>
  </si>
  <si>
    <t>EP18</t>
  </si>
  <si>
    <t>EP19</t>
  </si>
  <si>
    <t>EP20</t>
  </si>
  <si>
    <t>EP21</t>
  </si>
  <si>
    <t>EP22</t>
  </si>
  <si>
    <t>EP23</t>
  </si>
  <si>
    <t>EP24</t>
  </si>
  <si>
    <t>EP25</t>
  </si>
  <si>
    <t>EP26</t>
  </si>
  <si>
    <t>EP27</t>
  </si>
  <si>
    <t>EP28</t>
  </si>
  <si>
    <t>EP29</t>
  </si>
  <si>
    <t>EP30</t>
  </si>
  <si>
    <t>EP31</t>
  </si>
  <si>
    <t>EP32</t>
  </si>
  <si>
    <t>EP33</t>
  </si>
  <si>
    <t>EP34</t>
  </si>
  <si>
    <t>EP35</t>
  </si>
  <si>
    <t>EP36</t>
  </si>
  <si>
    <t>EP37</t>
  </si>
  <si>
    <t>EP38</t>
  </si>
  <si>
    <t>EP39</t>
  </si>
  <si>
    <t>EP40</t>
  </si>
  <si>
    <t>EP41</t>
  </si>
  <si>
    <t>EP42</t>
  </si>
  <si>
    <t>EP43</t>
  </si>
  <si>
    <t>EP44</t>
  </si>
  <si>
    <t>EP45</t>
  </si>
  <si>
    <t>EP46</t>
  </si>
  <si>
    <t>EP47</t>
  </si>
  <si>
    <t>EP48</t>
  </si>
  <si>
    <t>EP49</t>
  </si>
  <si>
    <t>EP50</t>
  </si>
  <si>
    <t>EP51</t>
  </si>
  <si>
    <t>EP52</t>
  </si>
  <si>
    <t>EP53</t>
  </si>
  <si>
    <t>EP54</t>
  </si>
  <si>
    <t>EP55</t>
  </si>
  <si>
    <t>EP56</t>
  </si>
  <si>
    <t>EP57</t>
  </si>
  <si>
    <t>EP58</t>
  </si>
  <si>
    <t>EP59</t>
  </si>
  <si>
    <t>EP60</t>
  </si>
  <si>
    <t>EP61</t>
  </si>
  <si>
    <t>EP62</t>
  </si>
  <si>
    <t>EP63</t>
  </si>
  <si>
    <t>EP64</t>
  </si>
  <si>
    <t>EP65</t>
  </si>
  <si>
    <t>EP66</t>
  </si>
  <si>
    <t>EP67</t>
  </si>
  <si>
    <t>EP68</t>
  </si>
  <si>
    <t>EP69</t>
  </si>
  <si>
    <t>EP70</t>
  </si>
  <si>
    <t>EP71</t>
  </si>
  <si>
    <t>EP72</t>
  </si>
  <si>
    <t>EP73</t>
  </si>
  <si>
    <t>EP74</t>
  </si>
  <si>
    <t>EP75</t>
  </si>
  <si>
    <t>EP76</t>
  </si>
  <si>
    <t>EP77</t>
  </si>
  <si>
    <t>EP78</t>
  </si>
  <si>
    <t>EP79</t>
  </si>
  <si>
    <t>EP80</t>
  </si>
  <si>
    <t>EP81</t>
  </si>
  <si>
    <t>EP82</t>
  </si>
  <si>
    <t>EP83</t>
  </si>
  <si>
    <t>EP84</t>
  </si>
  <si>
    <t>EP85</t>
  </si>
  <si>
    <t>EP86</t>
  </si>
  <si>
    <t>EP87</t>
  </si>
  <si>
    <t>EP88</t>
  </si>
  <si>
    <t>EP89</t>
  </si>
  <si>
    <t>EP90</t>
  </si>
  <si>
    <t>Livello progetto</t>
  </si>
  <si>
    <t>Partecipanti progetto</t>
  </si>
  <si>
    <t>1 Uno</t>
  </si>
  <si>
    <t>2 Da due a cinque</t>
  </si>
  <si>
    <t>3 Da sei a dieci</t>
  </si>
  <si>
    <t>4 Oltre 10</t>
  </si>
  <si>
    <t>Budget progetto</t>
  </si>
  <si>
    <t>1 Fino a 50.000 Euro</t>
  </si>
  <si>
    <t>2 Da 50.000 a 200.000 Euro</t>
  </si>
  <si>
    <t>3 Da 200.000 a 500.000 Euro</t>
  </si>
  <si>
    <t>4 Da 500.000 a 1.000.000 Euro</t>
  </si>
  <si>
    <t>Durata progetto</t>
  </si>
  <si>
    <t>1 Fino a 6 mesi</t>
  </si>
  <si>
    <t>2 Da 6 mesi a 1 anno</t>
  </si>
  <si>
    <t>3 Da 1 a 2 anni</t>
  </si>
  <si>
    <t>4 Da 2 a 5 anni</t>
  </si>
  <si>
    <t>5 Oltre 5 anni</t>
  </si>
  <si>
    <t>5 Da 1.000.000 a 5.000.000 Euro</t>
  </si>
  <si>
    <t>6 Oltre 5.000.000 Euro</t>
  </si>
  <si>
    <t>Ruolo progetto</t>
  </si>
  <si>
    <t>1 Membro del team di progetto</t>
  </si>
  <si>
    <t>2 Responsabile amministrativo del singolo partecipante</t>
  </si>
  <si>
    <t>3 Responsabile amministrativo dell'intero progetto</t>
  </si>
  <si>
    <t>4 Responsabile tecnico del singolo partecipante</t>
  </si>
  <si>
    <t>5 Responsabile tecnico dell'intero progetto</t>
  </si>
  <si>
    <t>6 Project Manager del singolo partecipante</t>
  </si>
  <si>
    <t>7 Project Manager dell'intero progetto</t>
  </si>
  <si>
    <t>2 Elementare</t>
  </si>
  <si>
    <t>5 Sufficiente</t>
  </si>
  <si>
    <t>7 Professionale</t>
  </si>
  <si>
    <t>9 Madrelingua equivalente</t>
  </si>
  <si>
    <t>3 Partnership nazionale</t>
  </si>
  <si>
    <t>4 Partnership internazionale</t>
  </si>
  <si>
    <t>2 Partnership locale</t>
  </si>
  <si>
    <t>1 Interno al datore di lavoro/cliente</t>
  </si>
  <si>
    <t>EP91</t>
  </si>
  <si>
    <t>EP92</t>
  </si>
  <si>
    <t>EP93</t>
  </si>
  <si>
    <t>EP94</t>
  </si>
  <si>
    <t>EP95</t>
  </si>
  <si>
    <t>EP96</t>
  </si>
  <si>
    <t>EP97</t>
  </si>
  <si>
    <t>EP98</t>
  </si>
  <si>
    <t>EP99</t>
  </si>
  <si>
    <t>EP100</t>
  </si>
  <si>
    <t>EP101</t>
  </si>
  <si>
    <t>EP102</t>
  </si>
  <si>
    <t>EP103</t>
  </si>
  <si>
    <t>EP104</t>
  </si>
  <si>
    <t>EP105</t>
  </si>
  <si>
    <t>EP106</t>
  </si>
  <si>
    <t>EP107</t>
  </si>
  <si>
    <t>EP108</t>
  </si>
  <si>
    <t>EP109</t>
  </si>
  <si>
    <t>EP110</t>
  </si>
  <si>
    <t>Pubblicazioni</t>
  </si>
  <si>
    <t>Anno</t>
  </si>
  <si>
    <t>1 Articolo su giornale o rivista non specialistica</t>
  </si>
  <si>
    <t>2 Articolo su rivista specialistica</t>
  </si>
  <si>
    <t>3 Volume collettivo</t>
  </si>
  <si>
    <t>4 Volume proprio</t>
  </si>
  <si>
    <t>Macro-area principale (MA1)</t>
  </si>
  <si>
    <t>Macro-area secondaria (MA2)</t>
  </si>
  <si>
    <t>MA1 / Sotto-area principale</t>
  </si>
  <si>
    <t>MA1 / Sotto-area secondaria</t>
  </si>
  <si>
    <t>MA2 / Sotto-area principale</t>
  </si>
  <si>
    <t>MA2 / Sotto-area secondaria</t>
  </si>
  <si>
    <r>
      <t xml:space="preserve">Per poter effettuare la scelta delle sotto-aree è necessario - </t>
    </r>
    <r>
      <rPr>
        <b/>
        <i/>
        <u/>
        <sz val="10"/>
        <color theme="1"/>
        <rFont val="Arial"/>
        <family val="2"/>
      </rPr>
      <t>prima</t>
    </r>
    <r>
      <rPr>
        <i/>
        <sz val="10"/>
        <color theme="1"/>
        <rFont val="Arial"/>
        <family val="2"/>
      </rPr>
      <t xml:space="preserve"> - selezionare la macro-area
Se si modifica la scelta relativa alla macro-area è necessario </t>
    </r>
    <r>
      <rPr>
        <b/>
        <i/>
        <u/>
        <sz val="10"/>
        <color theme="1"/>
        <rFont val="Arial"/>
        <family val="2"/>
      </rPr>
      <t>effettuare nuovamente</t>
    </r>
    <r>
      <rPr>
        <i/>
        <sz val="10"/>
        <color theme="1"/>
        <rFont val="Arial"/>
        <family val="2"/>
      </rPr>
      <t xml:space="preserve"> la scelta della/e sotto-area/e.</t>
    </r>
  </si>
  <si>
    <t>Dottorato in (DOT)</t>
  </si>
  <si>
    <t>Master in (MAS)</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</si>
  <si>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</si>
  <si>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LAU1</t>
  </si>
  <si>
    <t>LAU2</t>
  </si>
  <si>
    <t>DOT</t>
  </si>
  <si>
    <t>MAS</t>
  </si>
  <si>
    <t>EP1</t>
  </si>
  <si>
    <t>EP2</t>
  </si>
  <si>
    <t>EP3</t>
  </si>
  <si>
    <t>EP4</t>
  </si>
  <si>
    <t>EP5</t>
  </si>
  <si>
    <t>EP6</t>
  </si>
  <si>
    <t>EP7</t>
  </si>
  <si>
    <t>EP8</t>
  </si>
  <si>
    <t>EP9</t>
  </si>
  <si>
    <t>Comune sede datore di lavoro</t>
  </si>
  <si>
    <t>Denominazione del datore di lavoro (EP1)</t>
  </si>
  <si>
    <t>Denominazione del datore di lavoro (EP2)</t>
  </si>
  <si>
    <t>Denominazione del datore di lavoro (EP3)</t>
  </si>
  <si>
    <t>Denominazione del datore di lavoro (EP4)</t>
  </si>
  <si>
    <t>Denominazione del datore di lavoro (EP5)</t>
  </si>
  <si>
    <t>Denominazione del datore di lavoro (EP6)</t>
  </si>
  <si>
    <t>Denominazione del datore di lavoro (EP7)</t>
  </si>
  <si>
    <t>Denominazione del datore di lavoro (EP8)</t>
  </si>
  <si>
    <t>Denominazione del datore di lavoro (EP9)</t>
  </si>
  <si>
    <t>Denominazione del datore di lavoro (EP10)</t>
  </si>
  <si>
    <t>Ente promotore</t>
  </si>
  <si>
    <t>Ambito</t>
  </si>
  <si>
    <t>Tematica</t>
  </si>
  <si>
    <t>Numero di progetti valutati</t>
  </si>
  <si>
    <t>Investimento medio del singolo progetto</t>
  </si>
  <si>
    <t>1 Regionale</t>
  </si>
  <si>
    <t>2 Nazionale</t>
  </si>
  <si>
    <t>3 Internazionale</t>
  </si>
  <si>
    <t>1 Innovazione e competitività</t>
  </si>
  <si>
    <t>Numero progetti</t>
  </si>
  <si>
    <t>1 Fino a 10</t>
  </si>
  <si>
    <t>2 Da 11 a 25</t>
  </si>
  <si>
    <t>3 Da 26 a 50</t>
  </si>
  <si>
    <t>4 Da 51 a 100</t>
  </si>
  <si>
    <t>5 Oltre 100</t>
  </si>
  <si>
    <t>EV01</t>
  </si>
  <si>
    <t>EV02</t>
  </si>
  <si>
    <t>EV03</t>
  </si>
  <si>
    <t>EV04</t>
  </si>
  <si>
    <t>EV05</t>
  </si>
  <si>
    <t>EV06</t>
  </si>
  <si>
    <t>EV07</t>
  </si>
  <si>
    <t>EV08</t>
  </si>
  <si>
    <t>EV09</t>
  </si>
  <si>
    <t>EV10</t>
  </si>
  <si>
    <t>EV11</t>
  </si>
  <si>
    <t>EV12</t>
  </si>
  <si>
    <t>EV13</t>
  </si>
  <si>
    <t>EV14</t>
  </si>
  <si>
    <t>EV15</t>
  </si>
  <si>
    <t>EV16</t>
  </si>
  <si>
    <t>EV17</t>
  </si>
  <si>
    <t>EV18</t>
  </si>
  <si>
    <t>EV19</t>
  </si>
  <si>
    <t>EV20</t>
  </si>
  <si>
    <t>EV21</t>
  </si>
  <si>
    <t>EV22</t>
  </si>
  <si>
    <t>EV23</t>
  </si>
  <si>
    <t>EV24</t>
  </si>
  <si>
    <t>Tipo laurea</t>
  </si>
  <si>
    <t>Laurea in (LAU1)</t>
  </si>
  <si>
    <t>Laurea in (LAU2)</t>
  </si>
  <si>
    <r>
      <t xml:space="preserve">Motivazioni </t>
    </r>
    <r>
      <rPr>
        <b/>
        <i/>
        <sz val="10"/>
        <color theme="1"/>
        <rFont val="Arial"/>
        <family val="2"/>
      </rPr>
      <t>cursus studiorum</t>
    </r>
  </si>
  <si>
    <t>Motivazioni esperienze professionali</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</si>
  <si>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</si>
  <si>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MO01</t>
  </si>
  <si>
    <t>MO02</t>
  </si>
  <si>
    <t>MO03</t>
  </si>
  <si>
    <t>MO04</t>
  </si>
  <si>
    <t>MO05</t>
  </si>
  <si>
    <t>MO06</t>
  </si>
  <si>
    <t>MO07</t>
  </si>
  <si>
    <t>MO08</t>
  </si>
  <si>
    <t>MO14</t>
  </si>
  <si>
    <t>MO15</t>
  </si>
  <si>
    <t>MO16</t>
  </si>
  <si>
    <t>MO17</t>
  </si>
  <si>
    <t>MO18</t>
  </si>
  <si>
    <t>MO19</t>
  </si>
  <si>
    <t>MO20</t>
  </si>
  <si>
    <t>MO21</t>
  </si>
  <si>
    <t>MO22</t>
  </si>
  <si>
    <t>MO23</t>
  </si>
  <si>
    <t>MO24</t>
  </si>
  <si>
    <t>MO30</t>
  </si>
  <si>
    <t>MO31</t>
  </si>
  <si>
    <t>MO32</t>
  </si>
  <si>
    <t>MO33</t>
  </si>
  <si>
    <t>MO34</t>
  </si>
  <si>
    <t>MO35</t>
  </si>
  <si>
    <t>MO36</t>
  </si>
  <si>
    <t>MO37</t>
  </si>
  <si>
    <t>MO38</t>
  </si>
  <si>
    <t>MO44</t>
  </si>
  <si>
    <t>MO45</t>
  </si>
  <si>
    <t>MO46</t>
  </si>
  <si>
    <t>MO47</t>
  </si>
  <si>
    <t>MO48</t>
  </si>
  <si>
    <t>MO49</t>
  </si>
  <si>
    <t>MO50</t>
  </si>
  <si>
    <t>MO51</t>
  </si>
  <si>
    <t>MO52</t>
  </si>
  <si>
    <t>MO53</t>
  </si>
  <si>
    <t>MO54</t>
  </si>
  <si>
    <t>MO60</t>
  </si>
  <si>
    <t>AN37</t>
  </si>
  <si>
    <t>AN38</t>
  </si>
  <si>
    <t>MA1 / Sotto-area terziaria</t>
  </si>
  <si>
    <t>MA2 / Sotto-area terziaria</t>
  </si>
  <si>
    <t>Macro-aree</t>
  </si>
  <si>
    <t>Sotto-aree</t>
  </si>
  <si>
    <t>Descrivere un massimo di tre pregresse esperienze di valutazione tecnica di progetti presentati in esito a bandi pubblici (regionali, nazionali o internazionali).</t>
  </si>
  <si>
    <t>11. MOTIVAZIONI PER LA MACRO-AREA PRINCIPALE</t>
  </si>
  <si>
    <t>12. MOTIVAZIONI PER LA MACRO-AREA SECONDARIA</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</si>
  <si>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</si>
  <si>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</si>
  <si>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</si>
  <si>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Ambito di attività</t>
  </si>
  <si>
    <t>Pubblico/Privato</t>
  </si>
  <si>
    <t>Privato</t>
  </si>
  <si>
    <t>Pubblico</t>
  </si>
  <si>
    <t>Riferibile a</t>
  </si>
  <si>
    <t>Riferimento</t>
  </si>
  <si>
    <t>Entrambe</t>
  </si>
  <si>
    <r>
      <t xml:space="preserve">Data inizio collaborazione </t>
    </r>
    <r>
      <rPr>
        <b/>
        <i/>
        <sz val="10"/>
        <color theme="1"/>
        <rFont val="Arial"/>
        <family val="2"/>
      </rPr>
      <t>(gg/mm/aaaa)</t>
    </r>
  </si>
  <si>
    <r>
      <t xml:space="preserve">Data fine collaborazione </t>
    </r>
    <r>
      <rPr>
        <b/>
        <i/>
        <sz val="10"/>
        <color theme="1"/>
        <rFont val="Arial"/>
        <family val="2"/>
      </rPr>
      <t>(gg/mm/aaaa)</t>
    </r>
  </si>
  <si>
    <t>Misura specifica (BP1)</t>
  </si>
  <si>
    <t>Misura specifica (BP2)</t>
  </si>
  <si>
    <t>Misura specifica (BP3)</t>
  </si>
  <si>
    <t>Provincia di nascita</t>
  </si>
  <si>
    <t>Data di nascita</t>
  </si>
  <si>
    <t>Provincia di residenza</t>
  </si>
  <si>
    <t>Provincia di domicilio</t>
  </si>
  <si>
    <t>Laurea di primo livello in (LAU1.1)</t>
  </si>
  <si>
    <t>Laurea di primo livello in (LAU2.1)</t>
  </si>
  <si>
    <t>LAU1.1 / Conseguita nel</t>
  </si>
  <si>
    <t>LAU1.1 / Presso</t>
  </si>
  <si>
    <t>LAU1.1 / Titolo della tesi</t>
  </si>
  <si>
    <t>LAU2 / Tipo laurea</t>
  </si>
  <si>
    <t>LAU1 / Tipo laurea</t>
  </si>
  <si>
    <t>LAU1 / Conseguita nel</t>
  </si>
  <si>
    <t>LAU1 / Presso</t>
  </si>
  <si>
    <t>LAU1 / Titolo della tesi</t>
  </si>
  <si>
    <t>LAU1 / Voto conseguito</t>
  </si>
  <si>
    <t>LAU2 / Conseguita nel</t>
  </si>
  <si>
    <t>LAU2 / Presso</t>
  </si>
  <si>
    <t>LAU2 / Titolo della tesi</t>
  </si>
  <si>
    <t>LAU2 / Voto conseguito</t>
  </si>
  <si>
    <t>LAU2.1 / Conseguita nel</t>
  </si>
  <si>
    <t>LAU2.1 / Presso</t>
  </si>
  <si>
    <t>LAU2.1 / Titolo della tesi</t>
  </si>
  <si>
    <t>DOT / Conseguito nel</t>
  </si>
  <si>
    <t>DOT / Presso</t>
  </si>
  <si>
    <t>DOT / Titolo della tesi</t>
  </si>
  <si>
    <t>DOT / Voto conseguito</t>
  </si>
  <si>
    <t>MAS / Conseguito nel</t>
  </si>
  <si>
    <t>MAS / Presso</t>
  </si>
  <si>
    <t>MAS / Titolo della tesi</t>
  </si>
  <si>
    <t>MAS / Voto conseguito</t>
  </si>
  <si>
    <t>MA1 / Motivazioni esperienze professionali</t>
  </si>
  <si>
    <t>MA2 / Motivazioni esperienze professionali</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</si>
  <si>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</si>
  <si>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</si>
  <si>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</si>
  <si>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</si>
  <si>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</si>
  <si>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</si>
  <si>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</si>
  <si>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</si>
  <si>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</si>
  <si>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</si>
  <si>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</si>
  <si>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</si>
  <si>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</si>
  <si>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</si>
  <si>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</si>
  <si>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</si>
  <si>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</si>
  <si>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</si>
  <si>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</si>
  <si>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</si>
  <si>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</si>
  <si>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</si>
  <si>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</si>
  <si>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</si>
  <si>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</si>
  <si>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</si>
  <si>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</si>
  <si>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</si>
  <si>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</si>
  <si>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</si>
  <si>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r>
      <t xml:space="preserve">Provincia sede datore di lavoro </t>
    </r>
    <r>
      <rPr>
        <b/>
        <i/>
        <sz val="10"/>
        <color theme="1"/>
        <rFont val="Arial"/>
        <family val="2"/>
      </rPr>
      <t>(sigla)</t>
    </r>
  </si>
  <si>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</si>
  <si>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</si>
  <si>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</si>
  <si>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</si>
  <si>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</si>
  <si>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</si>
  <si>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</si>
  <si>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</si>
  <si>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</si>
  <si>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</si>
  <si>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</si>
  <si>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</si>
  <si>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</si>
  <si>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</si>
  <si>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</si>
  <si>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</si>
  <si>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</si>
  <si>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</si>
  <si>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</si>
  <si>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</si>
  <si>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</si>
  <si>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</si>
  <si>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</si>
  <si>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</si>
  <si>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</si>
  <si>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</si>
  <si>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</si>
  <si>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</si>
  <si>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</si>
  <si>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</si>
  <si>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</si>
  <si>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</si>
  <si>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</si>
  <si>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</si>
  <si>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</si>
  <si>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</si>
  <si>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</si>
  <si>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</si>
  <si>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</si>
  <si>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</si>
  <si>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</si>
  <si>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</si>
  <si>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</si>
  <si>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</si>
  <si>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</si>
  <si>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</si>
  <si>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</si>
  <si>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</si>
  <si>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</si>
  <si>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</si>
  <si>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</si>
  <si>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</si>
  <si>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</si>
  <si>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</si>
  <si>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</si>
  <si>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</si>
  <si>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</si>
  <si>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</si>
  <si>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</si>
  <si>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</si>
  <si>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</si>
  <si>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</si>
  <si>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</si>
  <si>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</si>
  <si>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</si>
  <si>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</si>
  <si>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</si>
  <si>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</si>
  <si>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</si>
  <si>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</si>
  <si>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</si>
  <si>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</si>
  <si>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</si>
  <si>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BP1 / Descrizione della misura specifica</t>
  </si>
  <si>
    <t>BP1 / Anno</t>
  </si>
  <si>
    <t>BP1 / Numero di progetti valutati</t>
  </si>
  <si>
    <t>BP1 / Investimento medio del singolo progetto</t>
  </si>
  <si>
    <t>BP2 / Ente promotore</t>
  </si>
  <si>
    <t>BP2 / Ambito</t>
  </si>
  <si>
    <t>BP2 / Tematica</t>
  </si>
  <si>
    <t>BP2 / Descrizione della misura specifica</t>
  </si>
  <si>
    <t>BP2 / Anno</t>
  </si>
  <si>
    <t>BP2 / Numero di progetti valutati</t>
  </si>
  <si>
    <t>BP2 / Investimento medio del singolo progetto</t>
  </si>
  <si>
    <t>BP3 / Ente promotore</t>
  </si>
  <si>
    <t>BP3 / Ambito</t>
  </si>
  <si>
    <t>BP3 / Tematica</t>
  </si>
  <si>
    <t>BP3 / Descrizione della misura specifica</t>
  </si>
  <si>
    <t>BP3 / Anno</t>
  </si>
  <si>
    <t>BP3 / Numero di progetti valutati</t>
  </si>
  <si>
    <t>BP3 / Investimento medio del singolo progetto</t>
  </si>
  <si>
    <t>MA1 / Motivazioni cursus studiorum</t>
  </si>
  <si>
    <t>MA2 / Motivazioni cursus studiorum</t>
  </si>
  <si>
    <t>AG4 Alimenti ad alta efficienza nutrizionale</t>
  </si>
  <si>
    <t>CV1 Processi catalitici sostenibili per applicazioni industriali (chimica sostenibile)</t>
  </si>
  <si>
    <t>CV2 Creazione di bioraffinerie per la produzione integrata di prodotti a valore aggiunto da colture no food e da biomasse di scarto (bioeconomia)</t>
  </si>
  <si>
    <t>CV3 Bioeconomia del futuro</t>
  </si>
  <si>
    <t>ICC5 Esperienze coinvolgenti, sicure e partecipative dei contenuti digitali</t>
  </si>
  <si>
    <t>COMPETITIVITÀ_IMPRESE</t>
  </si>
  <si>
    <t>CI2 Internazionalizzazione d’impresa</t>
  </si>
  <si>
    <t>7. ESPERIENZE PROFESSIONALI</t>
  </si>
  <si>
    <t>8. ESPERIENZE DI VALUTAZIONE</t>
  </si>
  <si>
    <t>CI1 Creazione e avvio d'impresa</t>
  </si>
  <si>
    <t>CI4 Ristrutturazione, riconversione, discontinuità aziendale (re-start-up)</t>
  </si>
  <si>
    <t>CI3 Innovazione di prodotto/servizio, strategica ed organizzativa</t>
  </si>
  <si>
    <t>CI5 Innovazione sociale</t>
  </si>
  <si>
    <t>TDC1 Intelligenza artificiale</t>
  </si>
  <si>
    <t>TDC2 Difesa cibernetica e sicurezza informatica</t>
  </si>
  <si>
    <t>TDC3 Infrastrutture e piattaforme digitali</t>
  </si>
  <si>
    <t>TECNOLOGIE_DIGITALI_E_CIBERNETICHE</t>
  </si>
  <si>
    <t>N. Partita IVA</t>
  </si>
  <si>
    <t>Denominazione partita IVA</t>
  </si>
  <si>
    <t>Bando / Misura specifica (BP1)</t>
  </si>
  <si>
    <t>Descrizione del Bando / Misura specifica</t>
  </si>
  <si>
    <t>Bando / Misura specifica (BP2)</t>
  </si>
  <si>
    <t>Bando / Misura specifica (BP3)</t>
  </si>
  <si>
    <t>2 Ricerca industriale e sviluppo sperimentale</t>
  </si>
  <si>
    <t>Roberto</t>
  </si>
  <si>
    <t>Giunta</t>
  </si>
  <si>
    <t>Milano</t>
  </si>
  <si>
    <t>08334480962</t>
  </si>
  <si>
    <t>GIUNTA ROBERTO</t>
  </si>
  <si>
    <t>italiana</t>
  </si>
  <si>
    <t>francese</t>
  </si>
  <si>
    <t>inglese</t>
  </si>
  <si>
    <t>spagnolo</t>
  </si>
  <si>
    <t>1974</t>
  </si>
  <si>
    <t>Università degli Studi di Milano</t>
  </si>
  <si>
    <t>sul problema delle malattie respiratorie acute a prevalente manifestazione invernale</t>
  </si>
  <si>
    <t>94/110</t>
  </si>
  <si>
    <t>Specializzazione in Igiene e Medicina preventiva</t>
  </si>
  <si>
    <t>1978</t>
  </si>
  <si>
    <t>Il Ruolo del Day Hospital oncologico</t>
  </si>
  <si>
    <t>Specializzazione di Medicina Legale e delle Assicurazioni</t>
  </si>
  <si>
    <t>1982</t>
  </si>
  <si>
    <t>La nozione medicio legale di causa di servizio con riguardo alla ppatologia neoplastica</t>
  </si>
  <si>
    <t>Istituto Nazionale per lo Studio e la Cura dei Tumori</t>
  </si>
  <si>
    <t>Sanità Pubblica</t>
  </si>
  <si>
    <t xml:space="preserve">Ispettore sanitario: Igiene Ospedaliera: 
controllo delle Infezioni nosocomiali con particolare attenzione alle problematiche relative alla valutazione  dell’incidenza e della prevalenza e alle relative misure di profilassi
procedure tecniche di pulizia e di sanificazione 
verifica revisione qualità (VRQ)
</t>
  </si>
  <si>
    <t>Assistente del Direttore Sanitario</t>
  </si>
  <si>
    <t>USL n. 15 Regione Emilia Romagna</t>
  </si>
  <si>
    <t xml:space="preserve">Mirandola </t>
  </si>
  <si>
    <t>Modena</t>
  </si>
  <si>
    <t>Sanità</t>
  </si>
  <si>
    <t>Direttore Sanitario</t>
  </si>
  <si>
    <t>Responsabile dell' Igiene Pubblica, Veterinaria, Alimentare, Ospedaliera.</t>
  </si>
  <si>
    <t>01/09/1989</t>
  </si>
  <si>
    <t>30/11/1990</t>
  </si>
  <si>
    <t xml:space="preserve">Istituto Ospedaliero Provinciale per la Maternità </t>
  </si>
  <si>
    <t>01/12/1991</t>
  </si>
  <si>
    <t>12/01/1995</t>
  </si>
  <si>
    <t>Ospedale Niguarda Ca' Granda</t>
  </si>
  <si>
    <t>01/02/1995</t>
  </si>
  <si>
    <t>31/12/1996</t>
  </si>
  <si>
    <t>USSL 32 Regione Lombardia</t>
  </si>
  <si>
    <t>Garbagnate Milanese</t>
  </si>
  <si>
    <t>01/02/1997</t>
  </si>
  <si>
    <t>31/01/1998</t>
  </si>
  <si>
    <t>USSL 29 Regione Lombardia</t>
  </si>
  <si>
    <t>Monza</t>
  </si>
  <si>
    <t>Monza e Brianza</t>
  </si>
  <si>
    <t>01/02/1998</t>
  </si>
  <si>
    <t>31/01/2003</t>
  </si>
  <si>
    <t>ASL Milano 2</t>
  </si>
  <si>
    <t>Melegnano</t>
  </si>
  <si>
    <t>01/02/2003</t>
  </si>
  <si>
    <t>31/10/2006</t>
  </si>
  <si>
    <t>Azienda Ospedaliera della Provincia di Lodi</t>
  </si>
  <si>
    <t>Lodi</t>
  </si>
  <si>
    <t>01/11/2006</t>
  </si>
  <si>
    <t>31/01/2008</t>
  </si>
  <si>
    <t>ASL della Proncia di Lodi</t>
  </si>
  <si>
    <t>01/05/2008</t>
  </si>
  <si>
    <t>30/06/2013</t>
  </si>
  <si>
    <t>ASL della Provincia di Cremona</t>
  </si>
  <si>
    <t>Cremona</t>
  </si>
  <si>
    <t xml:space="preserve">Direttore Servizio di Medicina Legale:   
applicazione dei criteri di causalità alla patologia neoplastica, con particolare riferimento alla causa di servizio 
applicazione della medicina legale alla fattispecie della tecnica ospedaliera, con  riguardo alle competenze di direzione sanitaria 
- Teoria della Comunicazione:
Ottimizzazione delle procedure d’informazione sanitaria
</t>
  </si>
  <si>
    <t>Regione Lombardia ASL Milano 2</t>
  </si>
  <si>
    <t>Comitato Etico</t>
  </si>
  <si>
    <t>valutazione e approvazione progetti di sperimentazione clinica</t>
  </si>
  <si>
    <t>1998 -2010</t>
  </si>
  <si>
    <t>Regionne Lombardia Azienda Ospedaliera della Provincia di Cremona</t>
  </si>
  <si>
    <t>2009 - 2013</t>
  </si>
  <si>
    <t>La Laurea in Medicina e Chirurgia (MO059) e le successive specializzazioni conseguite in Igiene e Medicina Preventiva (MO07) e in Medicina Legale e delle Assicurazioni (MO08) hanno costituito la solida base tecnico scientifica per valutare progetti nella macro-area principale Industria della Salute (MO01) con specfici obiettivi di miglioramento del Benessere (MO02) dell'  individuo e della collettività, attivare nuovi interventi di Prevenzione (MO03) e consentire Nuovi approcci terapeutici (MO04).</t>
  </si>
  <si>
    <t>Le maturate esperienze professionali in Istituti Pubblici di ricerca scientifica e di elevata specializzazione clinica, di rilievo internazionale, la pratica poliennale di valutazione di progetti sperimentali hanno costituito una solida esperienza per  valutare progetti nella macro-area principale Industria della Salute (MO01) con specfici obiettivi di miglioramento del Benessere (MO02) dell'  individuo e della collettività.</t>
  </si>
  <si>
    <t>Durante tutto il corso di studi si è rivolta particolre attenzione ed esperienza agli aspetti tecnici dell' Agroalimentare (MO31) in quanto salute, benessere e prevenzione si coniugano con l' impiego di Alimenti sicuri per un consumo sostenibile (MO32), devono possedere caratteristiche di Alimenti ad alta efficienza nutrizionale (MO33) e in una Società moderna e globalizzata devono contenre Ingredienti sostenibili per un' industri alimentare competitiva (MO34).</t>
  </si>
  <si>
    <t>Le esperienze professionali acquisite hanno consentito di rivolgere particolare attenzione ed esperienza agli aspetti tecnici dell' Agroalimentare (MO31) in quanto salute, benessere e prevenzione si coniugano con l' impiego di Alimenti sicuri per un consumo sostenibile (MO32), devono possedere caratteristiche di Alimenti ad alta efficienza nutrizionale (MO33) e in una Società moderna e globalizzata devono contenre Ingredienti sostenibili per un' industri alimentare competitiva (MO34).Durante tutto il corso di studi si è rivolta particolre attenzione ed esperienza agli aspetti tecnici dell' Agroalimentare (MO31) in quanto salute, benessere e prevenzione si coniugano con l' impiego di Alimenti sicuri per un consumo sostenibile (MO32), devono possedere caratteristiche di Alimenti ad alta efficienza nutrizionale (MO33) e in una Società moderna e globalizzata devono contenre Ingredienti sostenibili per un' industri alimentare competitiva (MO34).</t>
  </si>
  <si>
    <t>Medicina e Chirurgia</t>
  </si>
  <si>
    <t>1947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</si>
</sst>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color theme="1"/>
      <name val="Arial"/>
      <family val="2"/>
    </font>
    <font>
      <b/>
      <sz val="16"/>
      <color theme="0"/>
      <name val="Arial"/>
      <family val="2"/>
    </font>
    <font>
      <b/>
      <sz val="10"/>
      <color theme="1"/>
      <name val="Arial"/>
      <family val="2"/>
    </font>
    <font>
      <b/>
      <i/>
      <sz val="10"/>
      <color theme="1"/>
      <name val="Arial"/>
      <family val="2"/>
    </font>
    <font>
      <i/>
      <sz val="8"/>
      <color rgb="FFC00000"/>
      <name val="Arial"/>
      <family val="2"/>
    </font>
    <font>
      <sz val="9"/>
      <color indexed="81"/>
      <name val="Tahoma"/>
      <family val="2"/>
    </font>
    <font>
      <b/>
      <sz val="9"/>
      <color indexed="81"/>
      <name val="Tahoma"/>
      <family val="2"/>
    </font>
    <font>
      <i/>
      <sz val="10"/>
      <color theme="1"/>
      <name val="Arial"/>
      <family val="2"/>
    </font>
    <font>
      <b/>
      <sz val="13"/>
      <color theme="1"/>
      <name val="Arial"/>
      <family val="2"/>
    </font>
    <font>
      <b/>
      <i/>
      <u/>
      <sz val="10"/>
      <color theme="1"/>
      <name val="Arial"/>
      <family val="2"/>
    </font>
    <font>
      <b/>
      <strike/>
      <sz val="10"/>
      <color theme="1"/>
      <name val="Arial"/>
      <family val="2"/>
    </font>
    <font>
      <strike/>
      <sz val="10"/>
      <color theme="1"/>
      <name val="Arial"/>
      <family val="2"/>
    </font>
    <font>
      <sz val="8"/>
      <color theme="1"/>
      <name val="Arial"/>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9">
    <xf numFmtId="0" fontId="0" fillId="0" borderId="0" xfId="0"/>
    <xf numFmtId="0" fontId="1" fillId="0" borderId="0" xfId="0" applyFont="1" applyAlignment="1">
      <alignment vertical="center"/>
    </xf>
    <xf numFmtId="0" fontId="3" fillId="0" borderId="0" xfId="0" applyFont="1" applyAlignment="1">
      <alignment vertical="center"/>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49" fontId="1" fillId="0" borderId="0" xfId="0" applyNumberFormat="1" applyFont="1" applyAlignment="1" applyProtection="1">
      <alignment vertical="center"/>
    </xf>
    <xf numFmtId="49" fontId="3" fillId="0" borderId="0" xfId="0" applyNumberFormat="1" applyFont="1" applyAlignment="1" applyProtection="1">
      <alignment vertical="center"/>
    </xf>
    <xf numFmtId="0" fontId="1" fillId="0" borderId="0" xfId="0" applyFont="1" applyAlignment="1" applyProtection="1">
      <alignment vertical="center"/>
    </xf>
    <xf numFmtId="49" fontId="1" fillId="2" borderId="0" xfId="0" applyNumberFormat="1" applyFont="1" applyFill="1" applyAlignment="1" applyProtection="1">
      <alignment vertical="center"/>
    </xf>
    <xf numFmtId="49" fontId="1" fillId="3" borderId="0" xfId="0" applyNumberFormat="1" applyFont="1" applyFill="1" applyAlignment="1" applyProtection="1">
      <alignment vertical="center"/>
    </xf>
    <xf numFmtId="49" fontId="1" fillId="4" borderId="0" xfId="0" applyNumberFormat="1" applyFont="1" applyFill="1" applyAlignment="1" applyProtection="1">
      <alignment vertical="center"/>
    </xf>
    <xf numFmtId="49" fontId="5" fillId="0" borderId="0" xfId="0" applyNumberFormat="1" applyFont="1" applyAlignment="1" applyProtection="1">
      <alignment horizontal="center" vertical="center"/>
    </xf>
    <xf numFmtId="49" fontId="1" fillId="4" borderId="1" xfId="0" applyNumberFormat="1" applyFont="1" applyFill="1" applyBorder="1" applyAlignment="1" applyProtection="1">
      <alignment vertical="center"/>
    </xf>
    <xf numFmtId="0" fontId="5" fillId="0" borderId="0" xfId="0" applyFont="1" applyAlignment="1" applyProtection="1">
      <alignment horizontal="center" vertical="center"/>
    </xf>
    <xf numFmtId="0" fontId="1" fillId="2" borderId="1" xfId="0" applyNumberFormat="1" applyFont="1" applyFill="1" applyBorder="1" applyAlignment="1" applyProtection="1">
      <alignment vertical="top" wrapText="1"/>
      <protection locked="0"/>
    </xf>
    <xf numFmtId="0" fontId="1" fillId="3" borderId="1" xfId="0" applyNumberFormat="1" applyFont="1" applyFill="1" applyBorder="1" applyAlignment="1" applyProtection="1">
      <alignment vertical="top" wrapText="1"/>
      <protection locked="0"/>
    </xf>
    <xf numFmtId="49" fontId="5" fillId="0" borderId="0" xfId="0" applyNumberFormat="1" applyFont="1" applyAlignment="1" applyProtection="1">
      <alignment horizontal="center" vertical="top"/>
    </xf>
    <xf numFmtId="49" fontId="1" fillId="0" borderId="0" xfId="0" applyNumberFormat="1" applyFont="1" applyAlignment="1" applyProtection="1">
      <alignment vertical="top"/>
    </xf>
    <xf numFmtId="49" fontId="3" fillId="0" borderId="0" xfId="0" applyNumberFormat="1" applyFont="1" applyAlignment="1" applyProtection="1">
      <alignment vertical="top"/>
    </xf>
    <xf numFmtId="0" fontId="11" fillId="0" borderId="0" xfId="0" applyFont="1" applyAlignment="1">
      <alignment vertical="center"/>
    </xf>
    <xf numFmtId="0" fontId="12" fillId="0" borderId="0" xfId="0" applyFont="1" applyAlignment="1">
      <alignment vertical="center"/>
    </xf>
    <xf numFmtId="49" fontId="3" fillId="0" borderId="0" xfId="0" applyNumberFormat="1" applyFont="1" applyFill="1" applyAlignment="1">
      <alignment vertical="center"/>
    </xf>
    <xf numFmtId="49" fontId="3" fillId="0" borderId="0" xfId="0" applyNumberFormat="1" applyFont="1" applyFill="1" applyAlignment="1" applyProtection="1">
      <alignment vertical="center"/>
    </xf>
    <xf numFmtId="49" fontId="3" fillId="0" borderId="0" xfId="0" applyNumberFormat="1" applyFont="1" applyFill="1" applyAlignment="1">
      <alignment vertical="top"/>
    </xf>
    <xf numFmtId="0" fontId="1" fillId="0" borderId="0" xfId="0" applyFont="1" applyFill="1" applyAlignment="1">
      <alignment vertical="center"/>
    </xf>
    <xf numFmtId="49" fontId="3" fillId="0" borderId="0" xfId="0" applyNumberFormat="1" applyFont="1" applyFill="1" applyAlignment="1" applyProtection="1">
      <alignment vertical="top"/>
    </xf>
    <xf numFmtId="49" fontId="3" fillId="0" borderId="0" xfId="0" applyNumberFormat="1" applyFont="1" applyFill="1" applyAlignment="1">
      <alignment vertical="top" wrapText="1"/>
    </xf>
    <xf numFmtId="49" fontId="3" fillId="0" borderId="0" xfId="0" applyNumberFormat="1" applyFont="1" applyAlignment="1" applyProtection="1">
      <alignment vertical="top" wrapText="1"/>
    </xf>
    <xf numFmtId="0" fontId="1" fillId="0" borderId="0" xfId="0" applyFont="1" applyAlignment="1" applyProtection="1">
      <alignment vertical="top"/>
    </xf>
    <xf numFmtId="49" fontId="8" fillId="0" borderId="0" xfId="0" applyNumberFormat="1" applyFont="1" applyAlignment="1" applyProtection="1">
      <alignment vertical="center"/>
    </xf>
    <xf numFmtId="14" fontId="1" fillId="3" borderId="1" xfId="0" applyNumberFormat="1" applyFont="1" applyFill="1" applyBorder="1" applyAlignment="1" applyProtection="1">
      <alignment horizontal="right" vertical="center"/>
      <protection locked="0"/>
    </xf>
    <xf numFmtId="14" fontId="1" fillId="2" borderId="1" xfId="0" applyNumberFormat="1" applyFont="1" applyFill="1" applyBorder="1" applyAlignment="1" applyProtection="1">
      <alignment horizontal="right" vertical="center"/>
      <protection locked="0"/>
    </xf>
    <xf numFmtId="49" fontId="1" fillId="3" borderId="1" xfId="0" applyNumberFormat="1" applyFont="1" applyFill="1" applyBorder="1" applyAlignment="1" applyProtection="1">
      <alignment horizontal="right" vertical="center"/>
      <protection locked="0"/>
    </xf>
    <xf numFmtId="0" fontId="13" fillId="0" borderId="0" xfId="0" applyFont="1" applyAlignment="1">
      <alignment horizontal="justify" vertical="center"/>
    </xf>
    <xf numFmtId="49" fontId="2" fillId="5" borderId="0" xfId="0" applyNumberFormat="1" applyFont="1" applyFill="1" applyAlignment="1" applyProtection="1">
      <alignment vertical="center"/>
    </xf>
    <xf numFmtId="0" fontId="8" fillId="0" borderId="0" xfId="0" applyNumberFormat="1" applyFont="1" applyAlignment="1" applyProtection="1">
      <alignment horizontal="justify" vertical="center" wrapText="1"/>
    </xf>
    <xf numFmtId="0" fontId="9" fillId="0" borderId="0" xfId="0" applyFont="1" applyAlignment="1" applyProtection="1">
      <alignment vertical="center"/>
    </xf>
    <xf numFmtId="49" fontId="9" fillId="0" borderId="0" xfId="0" applyNumberFormat="1" applyFont="1" applyAlignment="1" applyProtection="1">
      <alignment vertical="center"/>
    </xf>
    <xf numFmtId="0" fontId="8" fillId="0" borderId="0" xfId="0" applyNumberFormat="1" applyFont="1" applyFill="1" applyAlignment="1" applyProtection="1">
      <alignment vertical="center" wrapText="1"/>
    </xf>
  </cellXfs>
  <cellStyles count="1">
    <cellStyle name="Normale" xfId="0" builtinId="0"/>
  </cellStyles>
  <dxfs count="0"/>
  <tableStyles count="0" defaultTableStyle="TableStyleMedium9"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1"/>
  <sheetViews>
    <sheetView tabSelected="1" topLeftCell="A16" zoomScaleNormal="100" workbookViewId="0">
      <selection activeCell="D19" sqref="D19"/>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
        <v>115</v>
      </c>
    </row>
    <row r="2" spans="1:4" ht="15" customHeight="1" x14ac:dyDescent="0.35">
      <c r="A2" s="11"/>
      <c r="B2" s="5"/>
      <c r="C2" s="5"/>
      <c r="D2" s="8" t="s">
        <v>116</v>
      </c>
    </row>
    <row r="3" spans="1:4" ht="15" customHeight="1" x14ac:dyDescent="0.35">
      <c r="A3" s="11"/>
      <c r="B3" s="5"/>
      <c r="C3" s="5"/>
      <c r="D3" s="9" t="s">
        <v>184</v>
      </c>
    </row>
    <row r="4" spans="1:4" ht="15" customHeight="1" x14ac:dyDescent="0.35">
      <c r="A4" s="11"/>
      <c r="B4" s="5"/>
      <c r="C4" s="5"/>
      <c r="D4" s="10" t="s">
        <v>117</v>
      </c>
    </row>
    <row r="5" spans="1:4" ht="15" customHeight="1" x14ac:dyDescent="0.35">
      <c r="A5" s="11"/>
      <c r="B5" s="5"/>
      <c r="C5" s="5"/>
      <c r="D5" s="5"/>
    </row>
    <row r="6" spans="1:4" ht="16.5" x14ac:dyDescent="0.35">
      <c r="A6" s="11"/>
      <c r="B6" s="5"/>
      <c r="C6" s="36" t="s">
        <v>207</v>
      </c>
      <c r="D6" s="36"/>
    </row>
    <row r="7" spans="1:4" ht="15" customHeight="1" x14ac:dyDescent="0.35">
      <c r="A7" s="11" t="s">
        <v>104</v>
      </c>
      <c r="B7" s="5"/>
      <c r="C7" s="6" t="s">
        <v>105</v>
      </c>
      <c r="D7" s="12" t="str">
        <f>nome&amp;" "&amp;cognome&amp;"; "&amp;codice_fiscale</f>
        <v xml:space="preserve">Roberto Giunta; </v>
      </c>
    </row>
    <row r="8" spans="1:4" ht="15" customHeight="1" x14ac:dyDescent="0.35">
      <c r="A8" s="11"/>
      <c r="B8" s="5"/>
      <c r="C8" s="5"/>
      <c r="D8" s="5"/>
    </row>
    <row r="9" spans="1:4" ht="20" x14ac:dyDescent="0.35">
      <c r="A9" s="11"/>
      <c r="B9" s="5"/>
      <c r="C9" s="34" t="s">
        <v>172</v>
      </c>
      <c r="D9" s="34"/>
    </row>
    <row r="10" spans="1:4" ht="15" customHeight="1" x14ac:dyDescent="0.35">
      <c r="A10" s="11"/>
      <c r="B10" s="5"/>
      <c r="C10" s="5"/>
      <c r="D10" s="5"/>
    </row>
    <row r="11" spans="1:4" ht="15" customHeight="1" x14ac:dyDescent="0.35">
      <c r="A11" s="11" t="s">
        <v>91</v>
      </c>
      <c r="B11" s="5"/>
      <c r="C11" s="6" t="s">
        <v>60</v>
      </c>
      <c r="D11" s="3" t="s">
        <v>676</v>
      </c>
    </row>
    <row r="12" spans="1:4" ht="15" customHeight="1" x14ac:dyDescent="0.35">
      <c r="A12" s="11" t="s">
        <v>92</v>
      </c>
      <c r="B12" s="5"/>
      <c r="C12" s="6" t="s">
        <v>61</v>
      </c>
      <c r="D12" s="3" t="s">
        <v>677</v>
      </c>
    </row>
    <row r="13" spans="1:4" ht="15" customHeight="1" x14ac:dyDescent="0.35">
      <c r="A13" s="11" t="s">
        <v>93</v>
      </c>
      <c r="B13" s="5"/>
      <c r="C13" s="6" t="s">
        <v>112</v>
      </c>
      <c r="D13" s="3"/>
    </row>
    <row r="14" spans="1:4" ht="15" customHeight="1" x14ac:dyDescent="0.35">
      <c r="A14" s="11"/>
      <c r="B14" s="5"/>
      <c r="C14" s="5"/>
      <c r="D14" s="5"/>
    </row>
    <row r="15" spans="1:4" ht="15" customHeight="1" x14ac:dyDescent="0.35">
      <c r="A15" s="11" t="s">
        <v>94</v>
      </c>
      <c r="B15" s="5"/>
      <c r="C15" s="6" t="s">
        <v>62</v>
      </c>
      <c r="D15" s="3"/>
    </row>
    <row r="16" spans="1:4" ht="15" customHeight="1" x14ac:dyDescent="0.35">
      <c r="A16" s="11" t="s">
        <v>95</v>
      </c>
      <c r="B16" s="5"/>
      <c r="C16" s="6" t="s">
        <v>63</v>
      </c>
      <c r="D16" s="3"/>
    </row>
    <row r="17" spans="1:4" ht="15" customHeight="1" x14ac:dyDescent="0.35">
      <c r="A17" s="11" t="s">
        <v>96</v>
      </c>
      <c r="B17" s="5"/>
      <c r="C17" s="6" t="s">
        <v>100</v>
      </c>
      <c r="D17" s="3"/>
    </row>
    <row r="18" spans="1:4" ht="15" customHeight="1" x14ac:dyDescent="0.35">
      <c r="A18" s="11" t="s">
        <v>97</v>
      </c>
      <c r="B18" s="5"/>
      <c r="C18" s="6" t="s">
        <v>101</v>
      </c>
      <c r="D18" s="3" t="s">
        <v>747</v>
      </c>
    </row>
    <row r="19" spans="1:4" ht="15" customHeight="1" x14ac:dyDescent="0.35">
      <c r="A19" s="11"/>
      <c r="B19" s="5"/>
      <c r="C19" s="5"/>
      <c r="D19" s="5"/>
    </row>
    <row r="20" spans="1:4" ht="15" customHeight="1" x14ac:dyDescent="0.35">
      <c r="A20" s="11" t="s">
        <v>98</v>
      </c>
      <c r="B20" s="5"/>
      <c r="C20" s="6" t="s">
        <v>66</v>
      </c>
      <c r="D20" s="3"/>
    </row>
    <row r="21" spans="1:4" ht="15" customHeight="1" x14ac:dyDescent="0.35">
      <c r="A21" s="11" t="s">
        <v>99</v>
      </c>
      <c r="B21" s="5"/>
      <c r="C21" s="6" t="s">
        <v>64</v>
      </c>
      <c r="D21" s="3"/>
    </row>
    <row r="22" spans="1:4" ht="15" customHeight="1" x14ac:dyDescent="0.35">
      <c r="A22" s="11" t="s">
        <v>77</v>
      </c>
      <c r="B22" s="5"/>
      <c r="C22" s="6" t="s">
        <v>65</v>
      </c>
      <c r="D22" s="3"/>
    </row>
    <row r="23" spans="1:4" ht="15" customHeight="1" x14ac:dyDescent="0.35">
      <c r="A23" s="11" t="s">
        <v>78</v>
      </c>
      <c r="B23" s="5"/>
      <c r="C23" s="6" t="s">
        <v>102</v>
      </c>
      <c r="D23" s="3"/>
    </row>
    <row r="24" spans="1:4" ht="15" customHeight="1" x14ac:dyDescent="0.35">
      <c r="A24" s="11"/>
      <c r="B24" s="5"/>
      <c r="C24" s="5"/>
      <c r="D24" s="5"/>
    </row>
    <row r="25" spans="1:4" ht="15" customHeight="1" x14ac:dyDescent="0.35">
      <c r="A25" s="11" t="s">
        <v>79</v>
      </c>
      <c r="B25" s="5"/>
      <c r="C25" s="6" t="s">
        <v>67</v>
      </c>
      <c r="D25" s="4"/>
    </row>
    <row r="26" spans="1:4" ht="15" customHeight="1" x14ac:dyDescent="0.35">
      <c r="A26" s="11" t="s">
        <v>80</v>
      </c>
      <c r="B26" s="5"/>
      <c r="C26" s="6" t="s">
        <v>68</v>
      </c>
      <c r="D26" s="4"/>
    </row>
    <row r="27" spans="1:4" ht="15" customHeight="1" x14ac:dyDescent="0.35">
      <c r="A27" s="11" t="s">
        <v>81</v>
      </c>
      <c r="B27" s="5"/>
      <c r="C27" s="6" t="s">
        <v>69</v>
      </c>
      <c r="D27" s="4"/>
    </row>
    <row r="28" spans="1:4" ht="15" customHeight="1" x14ac:dyDescent="0.35">
      <c r="A28" s="11" t="s">
        <v>82</v>
      </c>
      <c r="B28" s="5"/>
      <c r="C28" s="6" t="s">
        <v>103</v>
      </c>
      <c r="D28" s="4"/>
    </row>
    <row r="29" spans="1:4" ht="15" customHeight="1" x14ac:dyDescent="0.35">
      <c r="A29" s="11"/>
      <c r="B29" s="5"/>
      <c r="C29" s="5"/>
      <c r="D29" s="5"/>
    </row>
    <row r="30" spans="1:4" ht="15" customHeight="1" x14ac:dyDescent="0.35">
      <c r="A30" s="11" t="s">
        <v>83</v>
      </c>
      <c r="B30" s="5"/>
      <c r="C30" s="6" t="s">
        <v>185</v>
      </c>
      <c r="D30" s="3"/>
    </row>
    <row r="31" spans="1:4" ht="15" customHeight="1" x14ac:dyDescent="0.35">
      <c r="A31" s="11" t="s">
        <v>84</v>
      </c>
      <c r="B31" s="5"/>
      <c r="C31" s="6" t="s">
        <v>669</v>
      </c>
      <c r="D31" s="3" t="s">
        <v>679</v>
      </c>
    </row>
    <row r="32" spans="1:4" ht="15" customHeight="1" x14ac:dyDescent="0.35">
      <c r="A32" s="11" t="s">
        <v>85</v>
      </c>
      <c r="B32" s="5"/>
      <c r="C32" s="6" t="s">
        <v>670</v>
      </c>
      <c r="D32" s="4" t="s">
        <v>680</v>
      </c>
    </row>
    <row r="33" spans="1:4" ht="15" customHeight="1" x14ac:dyDescent="0.35">
      <c r="A33" s="11"/>
      <c r="B33" s="5"/>
      <c r="C33" s="5"/>
      <c r="D33" s="5"/>
    </row>
    <row r="34" spans="1:4" ht="15" customHeight="1" x14ac:dyDescent="0.35">
      <c r="A34" s="11" t="s">
        <v>86</v>
      </c>
      <c r="B34" s="5"/>
      <c r="C34" s="6" t="s">
        <v>71</v>
      </c>
      <c r="D34" s="3"/>
    </row>
    <row r="35" spans="1:4" ht="15" customHeight="1" x14ac:dyDescent="0.35">
      <c r="A35" s="11" t="s">
        <v>87</v>
      </c>
      <c r="B35" s="5"/>
      <c r="C35" s="6" t="s">
        <v>72</v>
      </c>
      <c r="D35" s="3"/>
    </row>
    <row r="36" spans="1:4" ht="15" customHeight="1" x14ac:dyDescent="0.35">
      <c r="A36" s="11" t="s">
        <v>88</v>
      </c>
      <c r="B36" s="5"/>
      <c r="C36" s="6" t="s">
        <v>73</v>
      </c>
      <c r="D36" s="4"/>
    </row>
    <row r="37" spans="1:4" ht="15" customHeight="1" x14ac:dyDescent="0.35">
      <c r="A37" s="11" t="s">
        <v>89</v>
      </c>
      <c r="B37" s="5"/>
      <c r="C37" s="6" t="s">
        <v>74</v>
      </c>
      <c r="D37" s="3"/>
    </row>
    <row r="38" spans="1:4" ht="15" customHeight="1" x14ac:dyDescent="0.35">
      <c r="A38" s="11" t="s">
        <v>90</v>
      </c>
      <c r="B38" s="5"/>
      <c r="C38" s="6" t="s">
        <v>75</v>
      </c>
      <c r="D38" s="3"/>
    </row>
    <row r="39" spans="1:4" ht="15" customHeight="1" x14ac:dyDescent="0.35">
      <c r="A39" s="11"/>
      <c r="B39" s="5"/>
      <c r="C39" s="5"/>
      <c r="D39" s="5"/>
    </row>
    <row r="40" spans="1:4" ht="20" x14ac:dyDescent="0.35">
      <c r="A40" s="11"/>
      <c r="B40" s="5"/>
      <c r="C40" s="34" t="s">
        <v>173</v>
      </c>
      <c r="D40" s="34"/>
    </row>
    <row r="41" spans="1:4" ht="15" customHeight="1" x14ac:dyDescent="0.35">
      <c r="A41" s="11"/>
      <c r="B41" s="5"/>
      <c r="C41" s="5"/>
      <c r="D41" s="5"/>
    </row>
    <row r="42" spans="1:4" ht="15" customHeight="1" x14ac:dyDescent="0.35">
      <c r="A42" s="11" t="s">
        <v>106</v>
      </c>
      <c r="B42" s="5"/>
      <c r="C42" s="6" t="s">
        <v>124</v>
      </c>
      <c r="D42" s="3" t="s">
        <v>681</v>
      </c>
    </row>
    <row r="43" spans="1:4" ht="15" customHeight="1" x14ac:dyDescent="0.35">
      <c r="A43" s="11" t="s">
        <v>107</v>
      </c>
      <c r="B43" s="5"/>
      <c r="C43" s="6" t="s">
        <v>126</v>
      </c>
      <c r="D43" s="4" t="s">
        <v>682</v>
      </c>
    </row>
    <row r="44" spans="1:4" ht="15" customHeight="1" x14ac:dyDescent="0.35">
      <c r="A44" s="11" t="s">
        <v>108</v>
      </c>
      <c r="B44" s="5"/>
      <c r="C44" s="6" t="s">
        <v>127</v>
      </c>
      <c r="D44" s="4" t="s">
        <v>320</v>
      </c>
    </row>
    <row r="45" spans="1:4" ht="15" customHeight="1" x14ac:dyDescent="0.35">
      <c r="A45" s="11" t="s">
        <v>109</v>
      </c>
      <c r="B45" s="5"/>
      <c r="C45" s="6" t="s">
        <v>128</v>
      </c>
      <c r="D45" s="4" t="s">
        <v>683</v>
      </c>
    </row>
    <row r="46" spans="1:4" ht="15" customHeight="1" x14ac:dyDescent="0.35">
      <c r="A46" s="11" t="s">
        <v>110</v>
      </c>
      <c r="B46" s="5"/>
      <c r="C46" s="6" t="s">
        <v>129</v>
      </c>
      <c r="D46" s="4" t="s">
        <v>319</v>
      </c>
    </row>
    <row r="47" spans="1:4" ht="15" customHeight="1" x14ac:dyDescent="0.35">
      <c r="A47" s="11" t="s">
        <v>111</v>
      </c>
      <c r="B47" s="5"/>
      <c r="C47" s="6" t="s">
        <v>130</v>
      </c>
      <c r="D47" s="4" t="s">
        <v>684</v>
      </c>
    </row>
    <row r="48" spans="1:4" ht="15" customHeight="1" x14ac:dyDescent="0.35">
      <c r="A48" s="11" t="s">
        <v>132</v>
      </c>
      <c r="B48" s="5"/>
      <c r="C48" s="6" t="s">
        <v>131</v>
      </c>
      <c r="D48" s="4" t="s">
        <v>319</v>
      </c>
    </row>
    <row r="49" spans="1:4" ht="15" customHeight="1" x14ac:dyDescent="0.35">
      <c r="A49" s="11"/>
      <c r="B49" s="5"/>
      <c r="C49" s="5"/>
      <c r="D49" s="5"/>
    </row>
    <row r="50" spans="1:4" ht="20" x14ac:dyDescent="0.35">
      <c r="A50" s="11"/>
      <c r="B50" s="5"/>
      <c r="C50" s="34" t="s">
        <v>174</v>
      </c>
      <c r="D50" s="34"/>
    </row>
    <row r="51" spans="1:4" ht="30" customHeight="1" x14ac:dyDescent="0.35">
      <c r="A51" s="11"/>
      <c r="B51" s="5"/>
      <c r="C51" s="35" t="s">
        <v>359</v>
      </c>
      <c r="D51" s="35"/>
    </row>
    <row r="52" spans="1:4" ht="15" customHeight="1" x14ac:dyDescent="0.35">
      <c r="A52" s="11"/>
      <c r="B52" s="5"/>
      <c r="C52" s="5"/>
      <c r="D52" s="5"/>
    </row>
    <row r="53" spans="1:4" ht="15" customHeight="1" x14ac:dyDescent="0.35">
      <c r="A53" s="11" t="s">
        <v>133</v>
      </c>
      <c r="B53" s="5"/>
      <c r="C53" s="6" t="s">
        <v>353</v>
      </c>
      <c r="D53" s="3" t="s">
        <v>55</v>
      </c>
    </row>
    <row r="54" spans="1:4" ht="15" customHeight="1" x14ac:dyDescent="0.35">
      <c r="A54" s="11" t="s">
        <v>134</v>
      </c>
      <c r="B54" s="5"/>
      <c r="C54" s="6" t="s">
        <v>355</v>
      </c>
      <c r="D54" s="4" t="s">
        <v>20</v>
      </c>
    </row>
    <row r="55" spans="1:4" ht="15" customHeight="1" x14ac:dyDescent="0.35">
      <c r="A55" s="11" t="s">
        <v>135</v>
      </c>
      <c r="B55" s="5"/>
      <c r="C55" s="6" t="s">
        <v>356</v>
      </c>
      <c r="D55" s="4" t="s">
        <v>21</v>
      </c>
    </row>
    <row r="56" spans="1:4" ht="15" customHeight="1" x14ac:dyDescent="0.35">
      <c r="A56" s="11" t="s">
        <v>136</v>
      </c>
      <c r="B56" s="5"/>
      <c r="C56" s="6" t="s">
        <v>474</v>
      </c>
      <c r="D56" s="4" t="s">
        <v>25</v>
      </c>
    </row>
    <row r="57" spans="1:4" ht="15" customHeight="1" x14ac:dyDescent="0.35">
      <c r="A57" s="11"/>
      <c r="B57" s="5"/>
      <c r="C57" s="5"/>
      <c r="D57" s="5"/>
    </row>
    <row r="58" spans="1:4" ht="15" customHeight="1" x14ac:dyDescent="0.35">
      <c r="A58" s="11" t="s">
        <v>137</v>
      </c>
      <c r="B58" s="5"/>
      <c r="C58" s="6" t="s">
        <v>354</v>
      </c>
      <c r="D58" s="3" t="s">
        <v>5</v>
      </c>
    </row>
    <row r="59" spans="1:4" ht="15" customHeight="1" x14ac:dyDescent="0.35">
      <c r="A59" s="11" t="s">
        <v>138</v>
      </c>
      <c r="B59" s="5"/>
      <c r="C59" s="6" t="s">
        <v>357</v>
      </c>
      <c r="D59" s="4" t="s">
        <v>8</v>
      </c>
    </row>
    <row r="60" spans="1:4" ht="15" customHeight="1" x14ac:dyDescent="0.35">
      <c r="A60" s="11" t="s">
        <v>472</v>
      </c>
      <c r="B60" s="5"/>
      <c r="C60" s="6" t="s">
        <v>358</v>
      </c>
      <c r="D60" s="4" t="s">
        <v>652</v>
      </c>
    </row>
    <row r="61" spans="1:4" ht="15" customHeight="1" x14ac:dyDescent="0.35">
      <c r="A61" s="11" t="s">
        <v>473</v>
      </c>
      <c r="C61" s="6" t="s">
        <v>475</v>
      </c>
      <c r="D61" s="4" t="s">
        <v>7</v>
      </c>
    </row>
  </sheetData>
  <sheetProtection algorithmName="SHA-512" hashValue="MLZ0ISrzxLhy0ruiVm4a13ii8i0SxdfRH+nQwi20GuQa40o2EvsJskvDeyodYh3czEIHy0HY92iTEO1BK6a5zA==" saltValue="YGhHiU/r3iIXbCnyc5K3uw==" spinCount="100000" sheet="1" objects="1" scenarios="1"/>
  <mergeCells count="5">
    <mergeCell ref="C9:D9"/>
    <mergeCell ref="C50:D50"/>
    <mergeCell ref="C40:D40"/>
    <mergeCell ref="C51:D51"/>
    <mergeCell ref="C6:D6"/>
  </mergeCells>
  <dataValidations count="5">
    <dataValidation type="list" allowBlank="1" showInputMessage="1" showErrorMessage="1" sqref="D13">
      <formula1>elenco_sesso</formula1>
    </dataValidation>
    <dataValidation type="list" allowBlank="1" showInputMessage="1" showErrorMessage="1" sqref="D44 D46 D48">
      <formula1>elenco_lingue</formula1>
    </dataValidation>
    <dataValidation type="list" allowBlank="1" showInputMessage="1" showErrorMessage="1" sqref="D59:D61">
      <formula1>INDIRECT(spec_secondaria)</formula1>
    </dataValidation>
    <dataValidation type="list" allowBlank="1" showInputMessage="1" showErrorMessage="1" sqref="D58 D53">
      <formula1>Macroaree</formula1>
    </dataValidation>
    <dataValidation type="list" allowBlank="1" showInputMessage="1" showErrorMessage="1" sqref="D54:D56">
      <formula1>INDIRECT(spec_principale)</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&amp;C&amp;"Arial,Normale"&amp;8ANAGRAFICA / PAGINA &amp;P DI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50"/>
  <sheetViews>
    <sheetView topLeftCell="A36" zoomScaleNormal="100" workbookViewId="0">
      <selection activeCell="C70" sqref="C70"/>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7" t="s">
        <v>208</v>
      </c>
      <c r="D6" s="37"/>
    </row>
    <row r="7" spans="1:4" ht="15" customHeight="1" x14ac:dyDescent="0.35">
      <c r="A7" s="11" t="s">
        <v>119</v>
      </c>
      <c r="B7" s="5"/>
      <c r="C7" s="6" t="s">
        <v>105</v>
      </c>
      <c r="D7" s="12" t="str">
        <f>candidatura</f>
        <v xml:space="preserve">Roberto Giunta; </v>
      </c>
    </row>
    <row r="8" spans="1:4" ht="15" customHeight="1" x14ac:dyDescent="0.35">
      <c r="A8" s="11"/>
      <c r="B8" s="5"/>
      <c r="C8" s="5"/>
      <c r="D8" s="5"/>
    </row>
    <row r="9" spans="1:4" ht="20" x14ac:dyDescent="0.35">
      <c r="A9" s="11"/>
      <c r="B9" s="5"/>
      <c r="C9" s="34" t="s">
        <v>175</v>
      </c>
      <c r="D9" s="34"/>
    </row>
    <row r="10" spans="1:4" ht="15" customHeight="1" x14ac:dyDescent="0.35">
      <c r="A10" s="11"/>
      <c r="B10" s="5"/>
      <c r="C10" s="5"/>
      <c r="D10" s="5"/>
    </row>
    <row r="11" spans="1:4" ht="15" customHeight="1" x14ac:dyDescent="0.35">
      <c r="A11" s="11" t="s">
        <v>142</v>
      </c>
      <c r="B11" s="5"/>
      <c r="C11" s="6" t="s">
        <v>426</v>
      </c>
      <c r="D11" s="3" t="s">
        <v>140</v>
      </c>
    </row>
    <row r="12" spans="1:4" ht="15" customHeight="1" x14ac:dyDescent="0.35">
      <c r="A12" s="11" t="s">
        <v>147</v>
      </c>
      <c r="B12" s="5"/>
      <c r="C12" s="6" t="s">
        <v>427</v>
      </c>
      <c r="D12" s="3" t="s">
        <v>746</v>
      </c>
    </row>
    <row r="13" spans="1:4" ht="15" customHeight="1" x14ac:dyDescent="0.35">
      <c r="A13" s="11" t="s">
        <v>148</v>
      </c>
      <c r="B13" s="5"/>
      <c r="C13" s="6" t="s">
        <v>143</v>
      </c>
      <c r="D13" s="3" t="s">
        <v>685</v>
      </c>
    </row>
    <row r="14" spans="1:4" ht="15" customHeight="1" x14ac:dyDescent="0.35">
      <c r="A14" s="11" t="s">
        <v>149</v>
      </c>
      <c r="B14" s="5"/>
      <c r="C14" s="6" t="s">
        <v>144</v>
      </c>
      <c r="D14" s="3" t="s">
        <v>686</v>
      </c>
    </row>
    <row r="15" spans="1:4" ht="45" customHeight="1" x14ac:dyDescent="0.35">
      <c r="A15" s="16" t="s">
        <v>150</v>
      </c>
      <c r="B15" s="5"/>
      <c r="C15" s="18" t="s">
        <v>145</v>
      </c>
      <c r="D15" s="33" t="s">
        <v>687</v>
      </c>
    </row>
    <row r="16" spans="1:4" ht="15" customHeight="1" x14ac:dyDescent="0.35">
      <c r="A16" s="11" t="s">
        <v>151</v>
      </c>
      <c r="B16" s="5"/>
      <c r="C16" s="6" t="s">
        <v>146</v>
      </c>
      <c r="D16" s="3" t="s">
        <v>688</v>
      </c>
    </row>
    <row r="17" spans="1:4" ht="15" customHeight="1" x14ac:dyDescent="0.35">
      <c r="A17" s="11"/>
      <c r="B17" s="5"/>
      <c r="C17" s="29" t="s">
        <v>183</v>
      </c>
      <c r="D17" s="5"/>
    </row>
    <row r="18" spans="1:4" ht="15" customHeight="1" x14ac:dyDescent="0.35">
      <c r="A18" s="11" t="s">
        <v>152</v>
      </c>
      <c r="B18" s="5"/>
      <c r="C18" s="6" t="s">
        <v>500</v>
      </c>
      <c r="D18" s="4"/>
    </row>
    <row r="19" spans="1:4" ht="15" customHeight="1" x14ac:dyDescent="0.35">
      <c r="A19" s="11" t="s">
        <v>153</v>
      </c>
      <c r="B19" s="5"/>
      <c r="C19" s="6" t="s">
        <v>143</v>
      </c>
      <c r="D19" s="4"/>
    </row>
    <row r="20" spans="1:4" ht="15" customHeight="1" x14ac:dyDescent="0.35">
      <c r="A20" s="11" t="s">
        <v>154</v>
      </c>
      <c r="B20" s="5"/>
      <c r="C20" s="6" t="s">
        <v>144</v>
      </c>
      <c r="D20" s="4"/>
    </row>
    <row r="21" spans="1:4" ht="45" customHeight="1" x14ac:dyDescent="0.35">
      <c r="A21" s="16" t="s">
        <v>155</v>
      </c>
      <c r="B21" s="5"/>
      <c r="C21" s="18" t="s">
        <v>145</v>
      </c>
      <c r="D21" s="15"/>
    </row>
    <row r="22" spans="1:4" ht="15" customHeight="1" x14ac:dyDescent="0.35">
      <c r="A22" s="11"/>
      <c r="B22" s="5"/>
      <c r="C22" s="5"/>
      <c r="D22" s="5"/>
    </row>
    <row r="23" spans="1:4" ht="15" customHeight="1" x14ac:dyDescent="0.35">
      <c r="A23" s="11" t="s">
        <v>156</v>
      </c>
      <c r="B23" s="5"/>
      <c r="C23" s="6" t="s">
        <v>426</v>
      </c>
      <c r="D23" s="4"/>
    </row>
    <row r="24" spans="1:4" ht="15" customHeight="1" x14ac:dyDescent="0.35">
      <c r="A24" s="11" t="s">
        <v>157</v>
      </c>
      <c r="B24" s="5"/>
      <c r="C24" s="6" t="s">
        <v>428</v>
      </c>
      <c r="D24" s="4"/>
    </row>
    <row r="25" spans="1:4" ht="15" customHeight="1" x14ac:dyDescent="0.35">
      <c r="A25" s="11" t="s">
        <v>158</v>
      </c>
      <c r="B25" s="5"/>
      <c r="C25" s="6" t="s">
        <v>143</v>
      </c>
      <c r="D25" s="4"/>
    </row>
    <row r="26" spans="1:4" ht="15" customHeight="1" x14ac:dyDescent="0.35">
      <c r="A26" s="11" t="s">
        <v>159</v>
      </c>
      <c r="B26" s="5"/>
      <c r="C26" s="6" t="s">
        <v>144</v>
      </c>
      <c r="D26" s="4"/>
    </row>
    <row r="27" spans="1:4" ht="45" customHeight="1" x14ac:dyDescent="0.35">
      <c r="A27" s="16" t="s">
        <v>160</v>
      </c>
      <c r="B27" s="5"/>
      <c r="C27" s="18" t="s">
        <v>145</v>
      </c>
      <c r="D27" s="15"/>
    </row>
    <row r="28" spans="1:4" ht="15" customHeight="1" x14ac:dyDescent="0.35">
      <c r="A28" s="11" t="s">
        <v>161</v>
      </c>
      <c r="B28" s="5"/>
      <c r="C28" s="6" t="s">
        <v>146</v>
      </c>
      <c r="D28" s="4"/>
    </row>
    <row r="29" spans="1:4" ht="15" customHeight="1" x14ac:dyDescent="0.35">
      <c r="A29" s="11"/>
      <c r="B29" s="5"/>
      <c r="C29" s="29" t="s">
        <v>183</v>
      </c>
      <c r="D29" s="5"/>
    </row>
    <row r="30" spans="1:4" ht="15" customHeight="1" x14ac:dyDescent="0.35">
      <c r="A30" s="11" t="s">
        <v>162</v>
      </c>
      <c r="B30" s="5"/>
      <c r="C30" s="6" t="s">
        <v>501</v>
      </c>
      <c r="D30" s="4"/>
    </row>
    <row r="31" spans="1:4" ht="15" customHeight="1" x14ac:dyDescent="0.35">
      <c r="A31" s="11" t="s">
        <v>163</v>
      </c>
      <c r="B31" s="5"/>
      <c r="C31" s="6" t="s">
        <v>143</v>
      </c>
      <c r="D31" s="4"/>
    </row>
    <row r="32" spans="1:4" ht="15" customHeight="1" x14ac:dyDescent="0.35">
      <c r="A32" s="11" t="s">
        <v>164</v>
      </c>
      <c r="B32" s="5"/>
      <c r="C32" s="6" t="s">
        <v>144</v>
      </c>
      <c r="D32" s="4"/>
    </row>
    <row r="33" spans="1:4" ht="45" customHeight="1" x14ac:dyDescent="0.35">
      <c r="A33" s="16" t="s">
        <v>165</v>
      </c>
      <c r="B33" s="5"/>
      <c r="C33" s="18" t="s">
        <v>145</v>
      </c>
      <c r="D33" s="15"/>
    </row>
    <row r="34" spans="1:4" ht="15" customHeight="1" x14ac:dyDescent="0.35">
      <c r="A34" s="11"/>
      <c r="B34" s="5"/>
      <c r="C34" s="5"/>
      <c r="D34" s="5"/>
    </row>
    <row r="35" spans="1:4" ht="20" x14ac:dyDescent="0.35">
      <c r="A35" s="11"/>
      <c r="B35" s="5"/>
      <c r="C35" s="34" t="s">
        <v>176</v>
      </c>
      <c r="D35" s="34"/>
    </row>
    <row r="36" spans="1:4" ht="15" customHeight="1" x14ac:dyDescent="0.35">
      <c r="A36" s="11"/>
      <c r="B36" s="5"/>
      <c r="C36" s="5"/>
      <c r="D36" s="5"/>
    </row>
    <row r="37" spans="1:4" ht="15" customHeight="1" x14ac:dyDescent="0.35">
      <c r="A37" s="11" t="s">
        <v>167</v>
      </c>
      <c r="B37" s="5"/>
      <c r="C37" s="6" t="s">
        <v>360</v>
      </c>
      <c r="D37" s="4" t="s">
        <v>689</v>
      </c>
    </row>
    <row r="38" spans="1:4" ht="15" customHeight="1" x14ac:dyDescent="0.35">
      <c r="A38" s="11" t="s">
        <v>168</v>
      </c>
      <c r="B38" s="5"/>
      <c r="C38" s="6" t="s">
        <v>166</v>
      </c>
      <c r="D38" s="4" t="s">
        <v>690</v>
      </c>
    </row>
    <row r="39" spans="1:4" ht="15" customHeight="1" x14ac:dyDescent="0.35">
      <c r="A39" s="11" t="s">
        <v>169</v>
      </c>
      <c r="B39" s="5"/>
      <c r="C39" s="6" t="s">
        <v>144</v>
      </c>
      <c r="D39" s="4" t="s">
        <v>686</v>
      </c>
    </row>
    <row r="40" spans="1:4" ht="45" customHeight="1" x14ac:dyDescent="0.35">
      <c r="A40" s="16" t="s">
        <v>170</v>
      </c>
      <c r="B40" s="5"/>
      <c r="C40" s="18" t="s">
        <v>145</v>
      </c>
      <c r="D40" s="15" t="s">
        <v>691</v>
      </c>
    </row>
    <row r="41" spans="1:4" ht="15" customHeight="1" x14ac:dyDescent="0.35">
      <c r="A41" s="11" t="s">
        <v>171</v>
      </c>
      <c r="B41" s="5"/>
      <c r="C41" s="6" t="s">
        <v>146</v>
      </c>
      <c r="D41" s="4"/>
    </row>
    <row r="42" spans="1:4" ht="15" customHeight="1" x14ac:dyDescent="0.35">
      <c r="A42" s="11"/>
      <c r="B42" s="5"/>
      <c r="C42" s="5"/>
      <c r="D42" s="5"/>
    </row>
    <row r="43" spans="1:4" ht="20" x14ac:dyDescent="0.35">
      <c r="A43" s="11"/>
      <c r="B43" s="5"/>
      <c r="C43" s="34" t="s">
        <v>177</v>
      </c>
      <c r="D43" s="34"/>
    </row>
    <row r="44" spans="1:4" ht="15" customHeight="1" x14ac:dyDescent="0.35">
      <c r="A44" s="11"/>
      <c r="B44" s="5"/>
      <c r="C44" s="5"/>
      <c r="D44" s="5"/>
    </row>
    <row r="45" spans="1:4" ht="15" customHeight="1" x14ac:dyDescent="0.35">
      <c r="A45" s="11" t="s">
        <v>178</v>
      </c>
      <c r="B45" s="5"/>
      <c r="C45" s="6" t="s">
        <v>361</v>
      </c>
      <c r="D45" s="4" t="s">
        <v>692</v>
      </c>
    </row>
    <row r="46" spans="1:4" ht="15" customHeight="1" x14ac:dyDescent="0.35">
      <c r="A46" s="11" t="s">
        <v>179</v>
      </c>
      <c r="B46" s="5"/>
      <c r="C46" s="6" t="s">
        <v>166</v>
      </c>
      <c r="D46" s="4" t="s">
        <v>693</v>
      </c>
    </row>
    <row r="47" spans="1:4" ht="15" customHeight="1" x14ac:dyDescent="0.35">
      <c r="A47" s="11" t="s">
        <v>180</v>
      </c>
      <c r="B47" s="5"/>
      <c r="C47" s="6" t="s">
        <v>144</v>
      </c>
      <c r="D47" s="4" t="s">
        <v>686</v>
      </c>
    </row>
    <row r="48" spans="1:4" ht="45" customHeight="1" x14ac:dyDescent="0.35">
      <c r="A48" s="16" t="s">
        <v>181</v>
      </c>
      <c r="B48" s="5"/>
      <c r="C48" s="18" t="s">
        <v>145</v>
      </c>
      <c r="D48" s="15" t="s">
        <v>694</v>
      </c>
    </row>
    <row r="49" spans="1:4" ht="15" customHeight="1" x14ac:dyDescent="0.35">
      <c r="A49" s="11" t="s">
        <v>182</v>
      </c>
      <c r="B49" s="5"/>
      <c r="C49" s="6" t="s">
        <v>146</v>
      </c>
      <c r="D49" s="4"/>
    </row>
    <row r="50" spans="1:4" ht="15" customHeight="1" x14ac:dyDescent="0.35">
      <c r="A50" s="11"/>
      <c r="B50" s="5"/>
      <c r="C50" s="5"/>
      <c r="D50" s="5"/>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dataValidations count="1">
    <dataValidation type="list" allowBlank="1" showInputMessage="1" showErrorMessage="1" sqref="D11 D23">
      <formula1>elenco_laurea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&amp;C&amp;"Arial,Normale"&amp;8CURSUS STUDIORUM / PAGINA &amp;P DI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30"/>
  <sheetViews>
    <sheetView topLeftCell="A10" zoomScaleNormal="100" workbookViewId="0">
      <selection activeCell="C70" sqref="C70"/>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7" t="s">
        <v>209</v>
      </c>
      <c r="D6" s="37"/>
    </row>
    <row r="7" spans="1:4" ht="15" customHeight="1" x14ac:dyDescent="0.35">
      <c r="A7" s="11" t="s">
        <v>120</v>
      </c>
      <c r="B7" s="5"/>
      <c r="C7" s="6" t="s">
        <v>105</v>
      </c>
      <c r="D7" s="12" t="str">
        <f>candidatura</f>
        <v xml:space="preserve">Roberto Giunta; </v>
      </c>
    </row>
    <row r="8" spans="1:4" ht="15" customHeight="1" x14ac:dyDescent="0.35">
      <c r="A8" s="11"/>
      <c r="B8" s="5"/>
      <c r="C8" s="5"/>
      <c r="D8" s="5"/>
    </row>
    <row r="9" spans="1:4" ht="20" x14ac:dyDescent="0.35">
      <c r="A9" s="11"/>
      <c r="B9" s="5"/>
      <c r="C9" s="34" t="s">
        <v>659</v>
      </c>
      <c r="D9" s="34"/>
    </row>
    <row r="10" spans="1:4" ht="60" customHeight="1" x14ac:dyDescent="0.35">
      <c r="A10" s="11"/>
      <c r="B10" s="5"/>
      <c r="C10" s="38" t="s">
        <v>362</v>
      </c>
      <c r="D10" s="38"/>
    </row>
    <row r="11" spans="1:4" ht="15" customHeight="1" x14ac:dyDescent="0.35">
      <c r="A11" s="11"/>
      <c r="B11" s="5"/>
      <c r="C11" s="5"/>
      <c r="D11" s="5"/>
    </row>
    <row r="12" spans="1:4" ht="15" customHeight="1" x14ac:dyDescent="0.35">
      <c r="A12" s="11" t="s">
        <v>188</v>
      </c>
      <c r="B12" s="5"/>
      <c r="C12" s="6" t="s">
        <v>491</v>
      </c>
      <c r="D12" s="31">
        <v>27729</v>
      </c>
    </row>
    <row r="13" spans="1:4" ht="15" customHeight="1" x14ac:dyDescent="0.35">
      <c r="A13" s="11" t="s">
        <v>189</v>
      </c>
      <c r="B13" s="5"/>
      <c r="C13" s="6" t="s">
        <v>492</v>
      </c>
      <c r="D13" s="31">
        <v>32201</v>
      </c>
    </row>
    <row r="14" spans="1:4" ht="15" customHeight="1" x14ac:dyDescent="0.35">
      <c r="A14" s="11" t="s">
        <v>190</v>
      </c>
      <c r="B14" s="5"/>
      <c r="C14" s="6" t="s">
        <v>377</v>
      </c>
      <c r="D14" s="3" t="s">
        <v>695</v>
      </c>
    </row>
    <row r="15" spans="1:4" ht="15" customHeight="1" x14ac:dyDescent="0.35">
      <c r="A15" s="11" t="s">
        <v>191</v>
      </c>
      <c r="B15" s="5"/>
      <c r="C15" s="6" t="s">
        <v>376</v>
      </c>
      <c r="D15" s="3" t="s">
        <v>678</v>
      </c>
    </row>
    <row r="16" spans="1:4" ht="15" customHeight="1" x14ac:dyDescent="0.35">
      <c r="A16" s="11" t="s">
        <v>192</v>
      </c>
      <c r="B16" s="5"/>
      <c r="C16" s="6" t="s">
        <v>558</v>
      </c>
      <c r="D16" s="3" t="s">
        <v>678</v>
      </c>
    </row>
    <row r="17" spans="1:4" ht="15" customHeight="1" x14ac:dyDescent="0.35">
      <c r="A17" s="11" t="s">
        <v>193</v>
      </c>
      <c r="B17" s="5"/>
      <c r="C17" s="6" t="s">
        <v>198</v>
      </c>
      <c r="D17" s="3" t="s">
        <v>204</v>
      </c>
    </row>
    <row r="18" spans="1:4" ht="15" customHeight="1" x14ac:dyDescent="0.35">
      <c r="A18" s="11" t="s">
        <v>194</v>
      </c>
      <c r="B18" s="5"/>
      <c r="C18" s="6" t="s">
        <v>186</v>
      </c>
      <c r="D18" s="3" t="s">
        <v>696</v>
      </c>
    </row>
    <row r="19" spans="1:4" ht="15" customHeight="1" x14ac:dyDescent="0.35">
      <c r="A19" s="11" t="s">
        <v>195</v>
      </c>
      <c r="B19" s="5"/>
      <c r="C19" s="6" t="s">
        <v>484</v>
      </c>
      <c r="D19" s="3" t="s">
        <v>487</v>
      </c>
    </row>
    <row r="20" spans="1:4" ht="15" customHeight="1" x14ac:dyDescent="0.35">
      <c r="A20" s="11" t="s">
        <v>196</v>
      </c>
      <c r="B20" s="5"/>
      <c r="C20" s="6" t="s">
        <v>488</v>
      </c>
      <c r="D20" s="3" t="s">
        <v>353</v>
      </c>
    </row>
    <row r="21" spans="1:4" s="28" customFormat="1" ht="75" customHeight="1" x14ac:dyDescent="0.35">
      <c r="A21" s="16" t="s">
        <v>211</v>
      </c>
      <c r="B21" s="17"/>
      <c r="C21" s="18" t="s">
        <v>197</v>
      </c>
      <c r="D21" s="14" t="s">
        <v>697</v>
      </c>
    </row>
    <row r="22" spans="1:4" s="28" customFormat="1" ht="45" customHeight="1" x14ac:dyDescent="0.35">
      <c r="A22" s="16" t="s">
        <v>212</v>
      </c>
      <c r="B22" s="17"/>
      <c r="C22" s="18" t="s">
        <v>187</v>
      </c>
      <c r="D22" s="14" t="s">
        <v>698</v>
      </c>
    </row>
    <row r="24" spans="1:4" ht="15" customHeight="1" x14ac:dyDescent="0.35">
      <c r="A24" s="11" t="s">
        <v>213</v>
      </c>
      <c r="B24" s="5"/>
      <c r="C24" s="6" t="s">
        <v>491</v>
      </c>
      <c r="D24" s="30">
        <v>32203</v>
      </c>
    </row>
    <row r="25" spans="1:4" ht="15" customHeight="1" x14ac:dyDescent="0.35">
      <c r="A25" s="11" t="s">
        <v>214</v>
      </c>
      <c r="B25" s="5"/>
      <c r="C25" s="6" t="s">
        <v>492</v>
      </c>
      <c r="D25" s="30">
        <v>32751</v>
      </c>
    </row>
    <row r="26" spans="1:4" ht="15" customHeight="1" x14ac:dyDescent="0.35">
      <c r="A26" s="11" t="s">
        <v>215</v>
      </c>
      <c r="B26" s="5"/>
      <c r="C26" s="6" t="s">
        <v>378</v>
      </c>
      <c r="D26" s="4" t="s">
        <v>699</v>
      </c>
    </row>
    <row r="27" spans="1:4" ht="15" customHeight="1" x14ac:dyDescent="0.35">
      <c r="A27" s="11" t="s">
        <v>216</v>
      </c>
      <c r="B27" s="5"/>
      <c r="C27" s="6" t="s">
        <v>376</v>
      </c>
      <c r="D27" s="4" t="s">
        <v>700</v>
      </c>
    </row>
    <row r="28" spans="1:4" ht="15" customHeight="1" x14ac:dyDescent="0.35">
      <c r="A28" s="11" t="s">
        <v>217</v>
      </c>
      <c r="B28" s="5"/>
      <c r="C28" s="6" t="s">
        <v>558</v>
      </c>
      <c r="D28" s="4" t="s">
        <v>701</v>
      </c>
    </row>
    <row r="29" spans="1:4" ht="15" customHeight="1" x14ac:dyDescent="0.35">
      <c r="A29" s="11" t="s">
        <v>218</v>
      </c>
      <c r="B29" s="5"/>
      <c r="C29" s="6" t="s">
        <v>198</v>
      </c>
      <c r="D29" s="4" t="s">
        <v>205</v>
      </c>
    </row>
    <row r="30" spans="1:4" ht="15" customHeight="1" x14ac:dyDescent="0.35">
      <c r="A30" s="11" t="s">
        <v>219</v>
      </c>
      <c r="B30" s="5"/>
      <c r="C30" s="6" t="s">
        <v>186</v>
      </c>
      <c r="D30" s="4" t="s">
        <v>702</v>
      </c>
    </row>
    <row r="31" spans="1:4" ht="15" customHeight="1" x14ac:dyDescent="0.35">
      <c r="A31" s="11" t="s">
        <v>220</v>
      </c>
      <c r="B31" s="5"/>
      <c r="C31" s="6" t="s">
        <v>484</v>
      </c>
      <c r="D31" s="4" t="s">
        <v>487</v>
      </c>
    </row>
    <row r="32" spans="1:4" ht="15" customHeight="1" x14ac:dyDescent="0.35">
      <c r="A32" s="11" t="s">
        <v>221</v>
      </c>
      <c r="B32" s="5"/>
      <c r="C32" s="6" t="s">
        <v>488</v>
      </c>
      <c r="D32" s="4" t="s">
        <v>490</v>
      </c>
    </row>
    <row r="33" spans="1:4" s="28" customFormat="1" ht="75" customHeight="1" x14ac:dyDescent="0.35">
      <c r="A33" s="16" t="s">
        <v>222</v>
      </c>
      <c r="B33" s="17"/>
      <c r="C33" s="18" t="s">
        <v>197</v>
      </c>
      <c r="D33" s="15" t="s">
        <v>703</v>
      </c>
    </row>
    <row r="34" spans="1:4" s="28" customFormat="1" ht="45" customHeight="1" x14ac:dyDescent="0.35">
      <c r="A34" s="16" t="s">
        <v>223</v>
      </c>
      <c r="B34" s="17"/>
      <c r="C34" s="18" t="s">
        <v>187</v>
      </c>
      <c r="D34" s="15" t="s">
        <v>704</v>
      </c>
    </row>
    <row r="36" spans="1:4" ht="15" customHeight="1" x14ac:dyDescent="0.35">
      <c r="A36" s="11" t="s">
        <v>224</v>
      </c>
      <c r="B36" s="5"/>
      <c r="C36" s="6" t="s">
        <v>491</v>
      </c>
      <c r="D36" s="32" t="s">
        <v>705</v>
      </c>
    </row>
    <row r="37" spans="1:4" ht="15" customHeight="1" x14ac:dyDescent="0.35">
      <c r="A37" s="11" t="s">
        <v>225</v>
      </c>
      <c r="B37" s="5"/>
      <c r="C37" s="6" t="s">
        <v>492</v>
      </c>
      <c r="D37" s="32" t="s">
        <v>706</v>
      </c>
    </row>
    <row r="38" spans="1:4" ht="15" customHeight="1" x14ac:dyDescent="0.35">
      <c r="A38" s="11" t="s">
        <v>226</v>
      </c>
      <c r="B38" s="5"/>
      <c r="C38" s="6" t="s">
        <v>379</v>
      </c>
      <c r="D38" s="4" t="s">
        <v>707</v>
      </c>
    </row>
    <row r="39" spans="1:4" ht="15" customHeight="1" x14ac:dyDescent="0.35">
      <c r="A39" s="11" t="s">
        <v>227</v>
      </c>
      <c r="B39" s="5"/>
      <c r="C39" s="6" t="s">
        <v>376</v>
      </c>
      <c r="D39" s="4" t="s">
        <v>678</v>
      </c>
    </row>
    <row r="40" spans="1:4" ht="15" customHeight="1" x14ac:dyDescent="0.35">
      <c r="A40" s="11" t="s">
        <v>228</v>
      </c>
      <c r="B40" s="5"/>
      <c r="C40" s="6" t="s">
        <v>558</v>
      </c>
      <c r="D40" s="4" t="s">
        <v>678</v>
      </c>
    </row>
    <row r="41" spans="1:4" ht="15" customHeight="1" x14ac:dyDescent="0.35">
      <c r="A41" s="11" t="s">
        <v>229</v>
      </c>
      <c r="B41" s="5"/>
      <c r="C41" s="6" t="s">
        <v>198</v>
      </c>
      <c r="D41" s="4" t="s">
        <v>204</v>
      </c>
    </row>
    <row r="42" spans="1:4" ht="15" customHeight="1" x14ac:dyDescent="0.35">
      <c r="A42" s="11" t="s">
        <v>230</v>
      </c>
      <c r="B42" s="5"/>
      <c r="C42" s="6" t="s">
        <v>186</v>
      </c>
      <c r="D42" s="4" t="s">
        <v>702</v>
      </c>
    </row>
    <row r="43" spans="1:4" ht="15" customHeight="1" x14ac:dyDescent="0.35">
      <c r="A43" s="11" t="s">
        <v>231</v>
      </c>
      <c r="B43" s="5"/>
      <c r="C43" s="6" t="s">
        <v>484</v>
      </c>
      <c r="D43" s="4" t="s">
        <v>487</v>
      </c>
    </row>
    <row r="44" spans="1:4" ht="15" customHeight="1" x14ac:dyDescent="0.35">
      <c r="A44" s="11" t="s">
        <v>232</v>
      </c>
      <c r="B44" s="5"/>
      <c r="C44" s="6" t="s">
        <v>488</v>
      </c>
      <c r="D44" s="4" t="s">
        <v>353</v>
      </c>
    </row>
    <row r="45" spans="1:4" s="28" customFormat="1" ht="75" customHeight="1" x14ac:dyDescent="0.35">
      <c r="A45" s="16" t="s">
        <v>233</v>
      </c>
      <c r="B45" s="17"/>
      <c r="C45" s="18" t="s">
        <v>197</v>
      </c>
      <c r="D45" s="15" t="s">
        <v>703</v>
      </c>
    </row>
    <row r="46" spans="1:4" s="28" customFormat="1" ht="45" customHeight="1" x14ac:dyDescent="0.35">
      <c r="A46" s="16" t="s">
        <v>234</v>
      </c>
      <c r="B46" s="17"/>
      <c r="C46" s="18" t="s">
        <v>187</v>
      </c>
      <c r="D46" s="15"/>
    </row>
    <row r="48" spans="1:4" ht="15" customHeight="1" x14ac:dyDescent="0.35">
      <c r="A48" s="11" t="s">
        <v>235</v>
      </c>
      <c r="B48" s="5"/>
      <c r="C48" s="6" t="s">
        <v>491</v>
      </c>
      <c r="D48" s="32" t="s">
        <v>708</v>
      </c>
    </row>
    <row r="49" spans="1:4" ht="15" customHeight="1" x14ac:dyDescent="0.35">
      <c r="A49" s="11" t="s">
        <v>236</v>
      </c>
      <c r="B49" s="5"/>
      <c r="C49" s="6" t="s">
        <v>492</v>
      </c>
      <c r="D49" s="32" t="s">
        <v>709</v>
      </c>
    </row>
    <row r="50" spans="1:4" ht="15" customHeight="1" x14ac:dyDescent="0.35">
      <c r="A50" s="11" t="s">
        <v>237</v>
      </c>
      <c r="B50" s="5"/>
      <c r="C50" s="6" t="s">
        <v>380</v>
      </c>
      <c r="D50" s="4" t="s">
        <v>710</v>
      </c>
    </row>
    <row r="51" spans="1:4" ht="15" customHeight="1" x14ac:dyDescent="0.35">
      <c r="A51" s="11" t="s">
        <v>238</v>
      </c>
      <c r="B51" s="5"/>
      <c r="C51" s="6" t="s">
        <v>376</v>
      </c>
      <c r="D51" s="4" t="s">
        <v>678</v>
      </c>
    </row>
    <row r="52" spans="1:4" ht="15" customHeight="1" x14ac:dyDescent="0.35">
      <c r="A52" s="11" t="s">
        <v>239</v>
      </c>
      <c r="B52" s="5"/>
      <c r="C52" s="6" t="s">
        <v>558</v>
      </c>
      <c r="D52" s="4" t="s">
        <v>678</v>
      </c>
    </row>
    <row r="53" spans="1:4" ht="15" customHeight="1" x14ac:dyDescent="0.35">
      <c r="A53" s="11" t="s">
        <v>240</v>
      </c>
      <c r="B53" s="5"/>
      <c r="C53" s="6" t="s">
        <v>198</v>
      </c>
      <c r="D53" s="4" t="s">
        <v>204</v>
      </c>
    </row>
    <row r="54" spans="1:4" ht="15" customHeight="1" x14ac:dyDescent="0.35">
      <c r="A54" s="11" t="s">
        <v>241</v>
      </c>
      <c r="B54" s="5"/>
      <c r="C54" s="6" t="s">
        <v>186</v>
      </c>
      <c r="D54" s="4" t="s">
        <v>702</v>
      </c>
    </row>
    <row r="55" spans="1:4" ht="15" customHeight="1" x14ac:dyDescent="0.35">
      <c r="A55" s="11" t="s">
        <v>242</v>
      </c>
      <c r="B55" s="5"/>
      <c r="C55" s="6" t="s">
        <v>484</v>
      </c>
      <c r="D55" s="4" t="s">
        <v>487</v>
      </c>
    </row>
    <row r="56" spans="1:4" ht="15" customHeight="1" x14ac:dyDescent="0.35">
      <c r="A56" s="11" t="s">
        <v>243</v>
      </c>
      <c r="B56" s="5"/>
      <c r="C56" s="6" t="s">
        <v>488</v>
      </c>
      <c r="D56" s="4" t="s">
        <v>353</v>
      </c>
    </row>
    <row r="57" spans="1:4" s="28" customFormat="1" ht="75" customHeight="1" x14ac:dyDescent="0.35">
      <c r="A57" s="16" t="s">
        <v>244</v>
      </c>
      <c r="B57" s="17"/>
      <c r="C57" s="18" t="s">
        <v>197</v>
      </c>
      <c r="D57" s="15" t="s">
        <v>703</v>
      </c>
    </row>
    <row r="58" spans="1:4" s="28" customFormat="1" ht="45" customHeight="1" x14ac:dyDescent="0.35">
      <c r="A58" s="16" t="s">
        <v>245</v>
      </c>
      <c r="B58" s="17"/>
      <c r="C58" s="18" t="s">
        <v>187</v>
      </c>
      <c r="D58" s="15"/>
    </row>
    <row r="60" spans="1:4" ht="15" customHeight="1" x14ac:dyDescent="0.35">
      <c r="A60" s="11" t="s">
        <v>246</v>
      </c>
      <c r="B60" s="5"/>
      <c r="C60" s="6" t="s">
        <v>491</v>
      </c>
      <c r="D60" s="32" t="s">
        <v>711</v>
      </c>
    </row>
    <row r="61" spans="1:4" ht="15" customHeight="1" x14ac:dyDescent="0.35">
      <c r="A61" s="11" t="s">
        <v>247</v>
      </c>
      <c r="B61" s="5"/>
      <c r="C61" s="6" t="s">
        <v>492</v>
      </c>
      <c r="D61" s="32" t="s">
        <v>712</v>
      </c>
    </row>
    <row r="62" spans="1:4" ht="15" customHeight="1" x14ac:dyDescent="0.35">
      <c r="A62" s="11" t="s">
        <v>248</v>
      </c>
      <c r="B62" s="5"/>
      <c r="C62" s="6" t="s">
        <v>381</v>
      </c>
      <c r="D62" s="4" t="s">
        <v>713</v>
      </c>
    </row>
    <row r="63" spans="1:4" ht="15" customHeight="1" x14ac:dyDescent="0.35">
      <c r="A63" s="11" t="s">
        <v>249</v>
      </c>
      <c r="B63" s="5"/>
      <c r="C63" s="6" t="s">
        <v>376</v>
      </c>
      <c r="D63" s="4" t="s">
        <v>714</v>
      </c>
    </row>
    <row r="64" spans="1:4" ht="15" customHeight="1" x14ac:dyDescent="0.35">
      <c r="A64" s="11" t="s">
        <v>250</v>
      </c>
      <c r="B64" s="5"/>
      <c r="C64" s="6" t="s">
        <v>558</v>
      </c>
      <c r="D64" s="4"/>
    </row>
    <row r="65" spans="1:4" ht="15" customHeight="1" x14ac:dyDescent="0.35">
      <c r="A65" s="11" t="s">
        <v>251</v>
      </c>
      <c r="B65" s="5"/>
      <c r="C65" s="6" t="s">
        <v>198</v>
      </c>
      <c r="D65" s="4" t="s">
        <v>205</v>
      </c>
    </row>
    <row r="66" spans="1:4" ht="15" customHeight="1" x14ac:dyDescent="0.35">
      <c r="A66" s="11" t="s">
        <v>252</v>
      </c>
      <c r="B66" s="5"/>
      <c r="C66" s="6" t="s">
        <v>186</v>
      </c>
      <c r="D66" s="4" t="s">
        <v>702</v>
      </c>
    </row>
    <row r="67" spans="1:4" ht="15" customHeight="1" x14ac:dyDescent="0.35">
      <c r="A67" s="11" t="s">
        <v>253</v>
      </c>
      <c r="B67" s="5"/>
      <c r="C67" s="6" t="s">
        <v>484</v>
      </c>
      <c r="D67" s="4" t="s">
        <v>487</v>
      </c>
    </row>
    <row r="68" spans="1:4" ht="15" customHeight="1" x14ac:dyDescent="0.35">
      <c r="A68" s="11" t="s">
        <v>254</v>
      </c>
      <c r="B68" s="5"/>
      <c r="C68" s="6" t="s">
        <v>488</v>
      </c>
      <c r="D68" s="4" t="s">
        <v>490</v>
      </c>
    </row>
    <row r="69" spans="1:4" s="28" customFormat="1" ht="75" customHeight="1" x14ac:dyDescent="0.35">
      <c r="A69" s="16" t="s">
        <v>255</v>
      </c>
      <c r="B69" s="17"/>
      <c r="C69" s="18" t="s">
        <v>197</v>
      </c>
      <c r="D69" s="15" t="s">
        <v>703</v>
      </c>
    </row>
    <row r="70" spans="1:4" s="28" customFormat="1" ht="45" customHeight="1" x14ac:dyDescent="0.35">
      <c r="A70" s="16" t="s">
        <v>256</v>
      </c>
      <c r="B70" s="17"/>
      <c r="C70" s="18" t="s">
        <v>187</v>
      </c>
      <c r="D70" s="15"/>
    </row>
    <row r="72" spans="1:4" ht="15" customHeight="1" x14ac:dyDescent="0.35">
      <c r="A72" s="11" t="s">
        <v>257</v>
      </c>
      <c r="B72" s="5"/>
      <c r="C72" s="6" t="s">
        <v>491</v>
      </c>
      <c r="D72" s="32" t="s">
        <v>715</v>
      </c>
    </row>
    <row r="73" spans="1:4" ht="15" customHeight="1" x14ac:dyDescent="0.35">
      <c r="A73" s="11" t="s">
        <v>258</v>
      </c>
      <c r="B73" s="5"/>
      <c r="C73" s="6" t="s">
        <v>492</v>
      </c>
      <c r="D73" s="32" t="s">
        <v>716</v>
      </c>
    </row>
    <row r="74" spans="1:4" ht="15" customHeight="1" x14ac:dyDescent="0.35">
      <c r="A74" s="11" t="s">
        <v>259</v>
      </c>
      <c r="B74" s="5"/>
      <c r="C74" s="6" t="s">
        <v>382</v>
      </c>
      <c r="D74" s="4" t="s">
        <v>717</v>
      </c>
    </row>
    <row r="75" spans="1:4" ht="15" customHeight="1" x14ac:dyDescent="0.35">
      <c r="A75" s="11" t="s">
        <v>260</v>
      </c>
      <c r="B75" s="5"/>
      <c r="C75" s="6" t="s">
        <v>376</v>
      </c>
      <c r="D75" s="4" t="s">
        <v>718</v>
      </c>
    </row>
    <row r="76" spans="1:4" ht="15" customHeight="1" x14ac:dyDescent="0.35">
      <c r="A76" s="11" t="s">
        <v>261</v>
      </c>
      <c r="B76" s="5"/>
      <c r="C76" s="6" t="s">
        <v>558</v>
      </c>
      <c r="D76" s="4" t="s">
        <v>719</v>
      </c>
    </row>
    <row r="77" spans="1:4" ht="15" customHeight="1" x14ac:dyDescent="0.35">
      <c r="A77" s="11" t="s">
        <v>262</v>
      </c>
      <c r="B77" s="5"/>
      <c r="C77" s="6" t="s">
        <v>198</v>
      </c>
      <c r="D77" s="4" t="s">
        <v>205</v>
      </c>
    </row>
    <row r="78" spans="1:4" ht="15" customHeight="1" x14ac:dyDescent="0.35">
      <c r="A78" s="11" t="s">
        <v>263</v>
      </c>
      <c r="B78" s="5"/>
      <c r="C78" s="6" t="s">
        <v>186</v>
      </c>
      <c r="D78" s="4" t="s">
        <v>702</v>
      </c>
    </row>
    <row r="79" spans="1:4" ht="15" customHeight="1" x14ac:dyDescent="0.35">
      <c r="A79" s="11" t="s">
        <v>264</v>
      </c>
      <c r="B79" s="5"/>
      <c r="C79" s="6" t="s">
        <v>484</v>
      </c>
      <c r="D79" s="4" t="s">
        <v>487</v>
      </c>
    </row>
    <row r="80" spans="1:4" ht="15" customHeight="1" x14ac:dyDescent="0.35">
      <c r="A80" s="11" t="s">
        <v>265</v>
      </c>
      <c r="B80" s="5"/>
      <c r="C80" s="6" t="s">
        <v>488</v>
      </c>
      <c r="D80" s="4" t="s">
        <v>490</v>
      </c>
    </row>
    <row r="81" spans="1:4" s="28" customFormat="1" ht="75" customHeight="1" x14ac:dyDescent="0.35">
      <c r="A81" s="16" t="s">
        <v>266</v>
      </c>
      <c r="B81" s="17"/>
      <c r="C81" s="18" t="s">
        <v>197</v>
      </c>
      <c r="D81" s="15" t="s">
        <v>703</v>
      </c>
    </row>
    <row r="82" spans="1:4" s="28" customFormat="1" ht="45" customHeight="1" x14ac:dyDescent="0.35">
      <c r="A82" s="16" t="s">
        <v>267</v>
      </c>
      <c r="B82" s="17"/>
      <c r="C82" s="18" t="s">
        <v>187</v>
      </c>
      <c r="D82" s="15"/>
    </row>
    <row r="84" spans="1:4" ht="15" customHeight="1" x14ac:dyDescent="0.35">
      <c r="A84" s="11" t="s">
        <v>268</v>
      </c>
      <c r="B84" s="5"/>
      <c r="C84" s="6" t="s">
        <v>491</v>
      </c>
      <c r="D84" s="32" t="s">
        <v>720</v>
      </c>
    </row>
    <row r="85" spans="1:4" ht="15" customHeight="1" x14ac:dyDescent="0.35">
      <c r="A85" s="11" t="s">
        <v>269</v>
      </c>
      <c r="B85" s="5"/>
      <c r="C85" s="6" t="s">
        <v>492</v>
      </c>
      <c r="D85" s="32" t="s">
        <v>721</v>
      </c>
    </row>
    <row r="86" spans="1:4" ht="15" customHeight="1" x14ac:dyDescent="0.35">
      <c r="A86" s="11" t="s">
        <v>270</v>
      </c>
      <c r="B86" s="5"/>
      <c r="C86" s="6" t="s">
        <v>383</v>
      </c>
      <c r="D86" s="4" t="s">
        <v>722</v>
      </c>
    </row>
    <row r="87" spans="1:4" ht="15" customHeight="1" x14ac:dyDescent="0.35">
      <c r="A87" s="11" t="s">
        <v>271</v>
      </c>
      <c r="B87" s="5"/>
      <c r="C87" s="6" t="s">
        <v>376</v>
      </c>
      <c r="D87" s="4" t="s">
        <v>723</v>
      </c>
    </row>
    <row r="88" spans="1:4" ht="15" customHeight="1" x14ac:dyDescent="0.35">
      <c r="A88" s="11" t="s">
        <v>272</v>
      </c>
      <c r="B88" s="5"/>
      <c r="C88" s="6" t="s">
        <v>558</v>
      </c>
      <c r="D88" s="4" t="s">
        <v>678</v>
      </c>
    </row>
    <row r="89" spans="1:4" ht="15" customHeight="1" x14ac:dyDescent="0.35">
      <c r="A89" s="11" t="s">
        <v>273</v>
      </c>
      <c r="B89" s="5"/>
      <c r="C89" s="6" t="s">
        <v>198</v>
      </c>
      <c r="D89" s="4" t="s">
        <v>205</v>
      </c>
    </row>
    <row r="90" spans="1:4" ht="15" customHeight="1" x14ac:dyDescent="0.35">
      <c r="A90" s="11" t="s">
        <v>274</v>
      </c>
      <c r="B90" s="5"/>
      <c r="C90" s="6" t="s">
        <v>186</v>
      </c>
      <c r="D90" s="4" t="s">
        <v>702</v>
      </c>
    </row>
    <row r="91" spans="1:4" ht="15" customHeight="1" x14ac:dyDescent="0.35">
      <c r="A91" s="11" t="s">
        <v>275</v>
      </c>
      <c r="B91" s="5"/>
      <c r="C91" s="6" t="s">
        <v>484</v>
      </c>
      <c r="D91" s="4" t="s">
        <v>487</v>
      </c>
    </row>
    <row r="92" spans="1:4" ht="15" customHeight="1" x14ac:dyDescent="0.35">
      <c r="A92" s="11" t="s">
        <v>276</v>
      </c>
      <c r="B92" s="5"/>
      <c r="C92" s="6" t="s">
        <v>488</v>
      </c>
      <c r="D92" s="4" t="s">
        <v>490</v>
      </c>
    </row>
    <row r="93" spans="1:4" s="28" customFormat="1" ht="75" customHeight="1" x14ac:dyDescent="0.35">
      <c r="A93" s="16" t="s">
        <v>277</v>
      </c>
      <c r="B93" s="17"/>
      <c r="C93" s="18" t="s">
        <v>197</v>
      </c>
      <c r="D93" s="15" t="s">
        <v>703</v>
      </c>
    </row>
    <row r="94" spans="1:4" s="28" customFormat="1" ht="45" customHeight="1" x14ac:dyDescent="0.35">
      <c r="A94" s="16" t="s">
        <v>278</v>
      </c>
      <c r="B94" s="17"/>
      <c r="C94" s="18" t="s">
        <v>187</v>
      </c>
      <c r="D94" s="15"/>
    </row>
    <row r="96" spans="1:4" ht="15" customHeight="1" x14ac:dyDescent="0.35">
      <c r="A96" s="11" t="s">
        <v>279</v>
      </c>
      <c r="B96" s="5"/>
      <c r="C96" s="6" t="s">
        <v>491</v>
      </c>
      <c r="D96" s="32" t="s">
        <v>724</v>
      </c>
    </row>
    <row r="97" spans="1:4" ht="15" customHeight="1" x14ac:dyDescent="0.35">
      <c r="A97" s="11" t="s">
        <v>280</v>
      </c>
      <c r="B97" s="5"/>
      <c r="C97" s="6" t="s">
        <v>492</v>
      </c>
      <c r="D97" s="32" t="s">
        <v>725</v>
      </c>
    </row>
    <row r="98" spans="1:4" ht="15" customHeight="1" x14ac:dyDescent="0.35">
      <c r="A98" s="11" t="s">
        <v>281</v>
      </c>
      <c r="B98" s="5"/>
      <c r="C98" s="6" t="s">
        <v>384</v>
      </c>
      <c r="D98" s="4" t="s">
        <v>726</v>
      </c>
    </row>
    <row r="99" spans="1:4" ht="15" customHeight="1" x14ac:dyDescent="0.35">
      <c r="A99" s="11" t="s">
        <v>282</v>
      </c>
      <c r="B99" s="5"/>
      <c r="C99" s="6" t="s">
        <v>376</v>
      </c>
      <c r="D99" s="4" t="s">
        <v>727</v>
      </c>
    </row>
    <row r="100" spans="1:4" ht="15" customHeight="1" x14ac:dyDescent="0.35">
      <c r="A100" s="11" t="s">
        <v>283</v>
      </c>
      <c r="B100" s="5"/>
      <c r="C100" s="6" t="s">
        <v>558</v>
      </c>
      <c r="D100" s="4" t="s">
        <v>727</v>
      </c>
    </row>
    <row r="101" spans="1:4" ht="15" customHeight="1" x14ac:dyDescent="0.35">
      <c r="A101" s="11" t="s">
        <v>284</v>
      </c>
      <c r="B101" s="5"/>
      <c r="C101" s="6" t="s">
        <v>198</v>
      </c>
      <c r="D101" s="4" t="s">
        <v>205</v>
      </c>
    </row>
    <row r="102" spans="1:4" ht="15" customHeight="1" x14ac:dyDescent="0.35">
      <c r="A102" s="11" t="s">
        <v>285</v>
      </c>
      <c r="B102" s="5"/>
      <c r="C102" s="6" t="s">
        <v>186</v>
      </c>
      <c r="D102" s="4" t="s">
        <v>702</v>
      </c>
    </row>
    <row r="103" spans="1:4" ht="15" customHeight="1" x14ac:dyDescent="0.35">
      <c r="A103" s="11" t="s">
        <v>286</v>
      </c>
      <c r="B103" s="5"/>
      <c r="C103" s="6" t="s">
        <v>484</v>
      </c>
      <c r="D103" s="4" t="s">
        <v>487</v>
      </c>
    </row>
    <row r="104" spans="1:4" ht="15" customHeight="1" x14ac:dyDescent="0.35">
      <c r="A104" s="11" t="s">
        <v>287</v>
      </c>
      <c r="B104" s="5"/>
      <c r="C104" s="6" t="s">
        <v>488</v>
      </c>
      <c r="D104" s="4" t="s">
        <v>353</v>
      </c>
    </row>
    <row r="105" spans="1:4" s="28" customFormat="1" ht="75" customHeight="1" x14ac:dyDescent="0.35">
      <c r="A105" s="16" t="s">
        <v>288</v>
      </c>
      <c r="B105" s="17"/>
      <c r="C105" s="18" t="s">
        <v>197</v>
      </c>
      <c r="D105" s="15" t="s">
        <v>703</v>
      </c>
    </row>
    <row r="106" spans="1:4" s="28" customFormat="1" ht="45" customHeight="1" x14ac:dyDescent="0.35">
      <c r="A106" s="16" t="s">
        <v>289</v>
      </c>
      <c r="B106" s="17"/>
      <c r="C106" s="18" t="s">
        <v>187</v>
      </c>
      <c r="D106" s="15"/>
    </row>
    <row r="108" spans="1:4" ht="15" customHeight="1" x14ac:dyDescent="0.35">
      <c r="A108" s="11" t="s">
        <v>290</v>
      </c>
      <c r="B108" s="5"/>
      <c r="C108" s="6" t="s">
        <v>491</v>
      </c>
      <c r="D108" s="32" t="s">
        <v>728</v>
      </c>
    </row>
    <row r="109" spans="1:4" ht="15" customHeight="1" x14ac:dyDescent="0.35">
      <c r="A109" s="11" t="s">
        <v>291</v>
      </c>
      <c r="B109" s="5"/>
      <c r="C109" s="6" t="s">
        <v>492</v>
      </c>
      <c r="D109" s="32" t="s">
        <v>729</v>
      </c>
    </row>
    <row r="110" spans="1:4" ht="15" customHeight="1" x14ac:dyDescent="0.35">
      <c r="A110" s="11" t="s">
        <v>327</v>
      </c>
      <c r="B110" s="5"/>
      <c r="C110" s="6" t="s">
        <v>385</v>
      </c>
      <c r="D110" s="4" t="s">
        <v>730</v>
      </c>
    </row>
    <row r="111" spans="1:4" ht="15" customHeight="1" x14ac:dyDescent="0.35">
      <c r="A111" s="11" t="s">
        <v>328</v>
      </c>
      <c r="B111" s="5"/>
      <c r="C111" s="6" t="s">
        <v>376</v>
      </c>
      <c r="D111" s="4" t="s">
        <v>727</v>
      </c>
    </row>
    <row r="112" spans="1:4" ht="15" customHeight="1" x14ac:dyDescent="0.35">
      <c r="A112" s="11" t="s">
        <v>329</v>
      </c>
      <c r="B112" s="5"/>
      <c r="C112" s="6" t="s">
        <v>558</v>
      </c>
      <c r="D112" s="4" t="s">
        <v>727</v>
      </c>
    </row>
    <row r="113" spans="1:4" ht="15" customHeight="1" x14ac:dyDescent="0.35">
      <c r="A113" s="11" t="s">
        <v>330</v>
      </c>
      <c r="B113" s="5"/>
      <c r="C113" s="6" t="s">
        <v>198</v>
      </c>
      <c r="D113" s="4" t="s">
        <v>205</v>
      </c>
    </row>
    <row r="114" spans="1:4" ht="15" customHeight="1" x14ac:dyDescent="0.35">
      <c r="A114" s="11" t="s">
        <v>331</v>
      </c>
      <c r="B114" s="5"/>
      <c r="C114" s="6" t="s">
        <v>186</v>
      </c>
      <c r="D114" s="4" t="s">
        <v>702</v>
      </c>
    </row>
    <row r="115" spans="1:4" ht="15" customHeight="1" x14ac:dyDescent="0.35">
      <c r="A115" s="11" t="s">
        <v>332</v>
      </c>
      <c r="B115" s="5"/>
      <c r="C115" s="6" t="s">
        <v>484</v>
      </c>
      <c r="D115" s="4" t="s">
        <v>487</v>
      </c>
    </row>
    <row r="116" spans="1:4" ht="15" customHeight="1" x14ac:dyDescent="0.35">
      <c r="A116" s="11" t="s">
        <v>333</v>
      </c>
      <c r="B116" s="5"/>
      <c r="C116" s="6" t="s">
        <v>488</v>
      </c>
      <c r="D116" s="4" t="s">
        <v>490</v>
      </c>
    </row>
    <row r="117" spans="1:4" s="28" customFormat="1" ht="75" customHeight="1" x14ac:dyDescent="0.35">
      <c r="A117" s="16" t="s">
        <v>334</v>
      </c>
      <c r="B117" s="17"/>
      <c r="C117" s="18" t="s">
        <v>197</v>
      </c>
      <c r="D117" s="15" t="s">
        <v>703</v>
      </c>
    </row>
    <row r="118" spans="1:4" s="28" customFormat="1" ht="45" customHeight="1" x14ac:dyDescent="0.35">
      <c r="A118" s="16" t="s">
        <v>335</v>
      </c>
      <c r="B118" s="17"/>
      <c r="C118" s="18" t="s">
        <v>187</v>
      </c>
      <c r="D118" s="15"/>
    </row>
    <row r="120" spans="1:4" ht="15" customHeight="1" x14ac:dyDescent="0.35">
      <c r="A120" s="11" t="s">
        <v>336</v>
      </c>
      <c r="B120" s="5"/>
      <c r="C120" s="6" t="s">
        <v>491</v>
      </c>
      <c r="D120" s="32" t="s">
        <v>731</v>
      </c>
    </row>
    <row r="121" spans="1:4" ht="15" customHeight="1" x14ac:dyDescent="0.35">
      <c r="A121" s="11" t="s">
        <v>337</v>
      </c>
      <c r="B121" s="5"/>
      <c r="C121" s="6" t="s">
        <v>492</v>
      </c>
      <c r="D121" s="32" t="s">
        <v>732</v>
      </c>
    </row>
    <row r="122" spans="1:4" ht="15" customHeight="1" x14ac:dyDescent="0.35">
      <c r="A122" s="11" t="s">
        <v>338</v>
      </c>
      <c r="B122" s="5"/>
      <c r="C122" s="6" t="s">
        <v>386</v>
      </c>
      <c r="D122" s="4" t="s">
        <v>733</v>
      </c>
    </row>
    <row r="123" spans="1:4" ht="15" customHeight="1" x14ac:dyDescent="0.35">
      <c r="A123" s="11" t="s">
        <v>339</v>
      </c>
      <c r="B123" s="5"/>
      <c r="C123" s="6" t="s">
        <v>376</v>
      </c>
      <c r="D123" s="4" t="s">
        <v>734</v>
      </c>
    </row>
    <row r="124" spans="1:4" ht="15" customHeight="1" x14ac:dyDescent="0.35">
      <c r="A124" s="11" t="s">
        <v>340</v>
      </c>
      <c r="B124" s="5"/>
      <c r="C124" s="6" t="s">
        <v>558</v>
      </c>
      <c r="D124" s="4" t="s">
        <v>734</v>
      </c>
    </row>
    <row r="125" spans="1:4" ht="15" customHeight="1" x14ac:dyDescent="0.35">
      <c r="A125" s="11" t="s">
        <v>341</v>
      </c>
      <c r="B125" s="5"/>
      <c r="C125" s="6" t="s">
        <v>198</v>
      </c>
      <c r="D125" s="4" t="s">
        <v>205</v>
      </c>
    </row>
    <row r="126" spans="1:4" ht="15" customHeight="1" x14ac:dyDescent="0.35">
      <c r="A126" s="11" t="s">
        <v>342</v>
      </c>
      <c r="B126" s="5"/>
      <c r="C126" s="6" t="s">
        <v>186</v>
      </c>
      <c r="D126" s="4" t="s">
        <v>702</v>
      </c>
    </row>
    <row r="127" spans="1:4" ht="15" customHeight="1" x14ac:dyDescent="0.35">
      <c r="A127" s="11" t="s">
        <v>343</v>
      </c>
      <c r="B127" s="5"/>
      <c r="C127" s="6" t="s">
        <v>484</v>
      </c>
      <c r="D127" s="4" t="s">
        <v>487</v>
      </c>
    </row>
    <row r="128" spans="1:4" ht="15" customHeight="1" x14ac:dyDescent="0.35">
      <c r="A128" s="11" t="s">
        <v>344</v>
      </c>
      <c r="B128" s="5"/>
      <c r="C128" s="6" t="s">
        <v>488</v>
      </c>
      <c r="D128" s="4" t="s">
        <v>490</v>
      </c>
    </row>
    <row r="129" spans="1:4" s="28" customFormat="1" ht="75" customHeight="1" x14ac:dyDescent="0.35">
      <c r="A129" s="16" t="s">
        <v>345</v>
      </c>
      <c r="B129" s="17"/>
      <c r="C129" s="18" t="s">
        <v>197</v>
      </c>
      <c r="D129" s="15" t="s">
        <v>735</v>
      </c>
    </row>
    <row r="130" spans="1:4" s="28" customFormat="1" ht="45" customHeight="1" x14ac:dyDescent="0.35">
      <c r="A130" s="16" t="s">
        <v>346</v>
      </c>
      <c r="B130" s="17"/>
      <c r="C130" s="18" t="s">
        <v>187</v>
      </c>
      <c r="D130" s="15"/>
    </row>
  </sheetData>
  <sheetProtection algorithmName="SHA-512" hashValue="ZsNELiuoq8ZryU5grkOfRtiePBlmlcSn/i9l4G/7v8AVHzAp1qgTm5/h9N51bRJekQYPfPconQMvmSx1hWNTIA==" saltValue="T6gq7QiyDbLAOW3WMT8/ww==" spinCount="100000" sheet="1" objects="1" scenarios="1"/>
  <mergeCells count="3">
    <mergeCell ref="C9:D9"/>
    <mergeCell ref="C10:D10"/>
    <mergeCell ref="C6:D6"/>
  </mergeCells>
  <dataValidations count="3">
    <dataValidation type="list" allowBlank="1" showInputMessage="1" showErrorMessage="1" sqref="D17 D101 D77 D65 D53 D41 D29 D113 D89 D125">
      <formula1>elenco_dim_tipo</formula1>
    </dataValidation>
    <dataValidation type="list" allowBlank="1" showInputMessage="1" showErrorMessage="1" sqref="D115 D103 D19 D31 D43 D55 D67 D79 D91 D127">
      <formula1>elenco_ambito_attivita</formula1>
    </dataValidation>
    <dataValidation type="list" allowBlank="1" showInputMessage="1" showErrorMessage="1" sqref="D20 D32 D44 D56 D68 D80 D92 D104 D116 D128">
      <formula1>elenco_riferimento</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PROFESSIONALI / PAGINA &amp;P DI &amp;N</oddFooter>
  </headerFooter>
  <rowBreaks count="3" manualBreakCount="3">
    <brk id="35" min="2" max="3" man="1"/>
    <brk id="71" min="2" max="3" man="1"/>
    <brk id="107" min="2" max="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37"/>
  <sheetViews>
    <sheetView topLeftCell="A25" zoomScaleNormal="100" workbookViewId="0">
      <selection activeCell="C70" sqref="C70"/>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7" t="s">
        <v>210</v>
      </c>
      <c r="D6" s="37"/>
    </row>
    <row r="7" spans="1:4" ht="15" customHeight="1" x14ac:dyDescent="0.35">
      <c r="A7" s="11" t="s">
        <v>121</v>
      </c>
      <c r="B7" s="5"/>
      <c r="C7" s="6" t="s">
        <v>105</v>
      </c>
      <c r="D7" s="12" t="str">
        <f>candidatura</f>
        <v xml:space="preserve">Roberto Giunta; </v>
      </c>
    </row>
    <row r="8" spans="1:4" ht="15" customHeight="1" x14ac:dyDescent="0.35">
      <c r="A8" s="11"/>
      <c r="B8" s="5"/>
      <c r="C8" s="5"/>
      <c r="D8" s="5"/>
    </row>
    <row r="9" spans="1:4" ht="20" x14ac:dyDescent="0.35">
      <c r="A9" s="11"/>
      <c r="B9" s="5"/>
      <c r="C9" s="34" t="s">
        <v>660</v>
      </c>
      <c r="D9" s="34"/>
    </row>
    <row r="10" spans="1:4" ht="30" customHeight="1" x14ac:dyDescent="0.35">
      <c r="A10" s="11"/>
      <c r="B10" s="5"/>
      <c r="C10" s="38" t="s">
        <v>478</v>
      </c>
      <c r="D10" s="38"/>
    </row>
    <row r="11" spans="1:4" ht="15" customHeight="1" x14ac:dyDescent="0.35">
      <c r="A11" s="11"/>
      <c r="B11" s="5"/>
      <c r="C11" s="5"/>
      <c r="D11" s="5"/>
    </row>
    <row r="12" spans="1:4" ht="15" customHeight="1" x14ac:dyDescent="0.35">
      <c r="A12" s="11" t="s">
        <v>402</v>
      </c>
      <c r="B12" s="5"/>
      <c r="C12" s="6" t="s">
        <v>387</v>
      </c>
      <c r="D12" s="4" t="s">
        <v>736</v>
      </c>
    </row>
    <row r="13" spans="1:4" ht="15" customHeight="1" x14ac:dyDescent="0.35">
      <c r="A13" s="11" t="s">
        <v>403</v>
      </c>
      <c r="B13" s="5"/>
      <c r="C13" s="6" t="s">
        <v>388</v>
      </c>
      <c r="D13" s="4" t="s">
        <v>392</v>
      </c>
    </row>
    <row r="14" spans="1:4" ht="15" customHeight="1" x14ac:dyDescent="0.35">
      <c r="A14" s="11" t="s">
        <v>404</v>
      </c>
      <c r="B14" s="5"/>
      <c r="C14" s="6" t="s">
        <v>389</v>
      </c>
      <c r="D14" s="4" t="s">
        <v>675</v>
      </c>
    </row>
    <row r="15" spans="1:4" ht="60" customHeight="1" x14ac:dyDescent="0.35">
      <c r="A15" s="16" t="s">
        <v>405</v>
      </c>
      <c r="B15" s="17"/>
      <c r="C15" s="18" t="s">
        <v>671</v>
      </c>
      <c r="D15" s="15" t="s">
        <v>737</v>
      </c>
    </row>
    <row r="16" spans="1:4" ht="60" customHeight="1" x14ac:dyDescent="0.35">
      <c r="A16" s="16" t="s">
        <v>406</v>
      </c>
      <c r="B16" s="17"/>
      <c r="C16" s="18" t="s">
        <v>672</v>
      </c>
      <c r="D16" s="15" t="s">
        <v>738</v>
      </c>
    </row>
    <row r="17" spans="1:4" ht="15" customHeight="1" x14ac:dyDescent="0.35">
      <c r="A17" s="11" t="s">
        <v>407</v>
      </c>
      <c r="B17" s="5"/>
      <c r="C17" s="6" t="s">
        <v>348</v>
      </c>
      <c r="D17" s="4" t="s">
        <v>739</v>
      </c>
    </row>
    <row r="18" spans="1:4" ht="15" customHeight="1" x14ac:dyDescent="0.35">
      <c r="A18" s="11" t="s">
        <v>408</v>
      </c>
      <c r="B18" s="5"/>
      <c r="C18" s="6" t="s">
        <v>390</v>
      </c>
      <c r="D18" s="4" t="s">
        <v>401</v>
      </c>
    </row>
    <row r="19" spans="1:4" ht="15" customHeight="1" x14ac:dyDescent="0.35">
      <c r="A19" s="11" t="s">
        <v>409</v>
      </c>
      <c r="B19" s="5"/>
      <c r="C19" s="6" t="s">
        <v>391</v>
      </c>
      <c r="D19" s="4" t="s">
        <v>299</v>
      </c>
    </row>
    <row r="20" spans="1:4" ht="15" customHeight="1" x14ac:dyDescent="0.35">
      <c r="A20" s="11"/>
      <c r="B20" s="5"/>
      <c r="C20" s="5"/>
      <c r="D20" s="5"/>
    </row>
    <row r="21" spans="1:4" ht="15" customHeight="1" x14ac:dyDescent="0.35">
      <c r="A21" s="11" t="s">
        <v>410</v>
      </c>
      <c r="B21" s="5"/>
      <c r="C21" s="6" t="s">
        <v>387</v>
      </c>
      <c r="D21" s="4" t="s">
        <v>740</v>
      </c>
    </row>
    <row r="22" spans="1:4" ht="15" customHeight="1" x14ac:dyDescent="0.35">
      <c r="A22" s="11" t="s">
        <v>411</v>
      </c>
      <c r="B22" s="5"/>
      <c r="C22" s="6" t="s">
        <v>388</v>
      </c>
      <c r="D22" s="4" t="s">
        <v>392</v>
      </c>
    </row>
    <row r="23" spans="1:4" ht="15" customHeight="1" x14ac:dyDescent="0.35">
      <c r="A23" s="11" t="s">
        <v>412</v>
      </c>
      <c r="B23" s="5"/>
      <c r="C23" s="6" t="s">
        <v>389</v>
      </c>
      <c r="D23" s="4" t="s">
        <v>675</v>
      </c>
    </row>
    <row r="24" spans="1:4" ht="60" customHeight="1" x14ac:dyDescent="0.35">
      <c r="A24" s="16" t="s">
        <v>413</v>
      </c>
      <c r="B24" s="17"/>
      <c r="C24" s="18" t="s">
        <v>673</v>
      </c>
      <c r="D24" s="15" t="s">
        <v>737</v>
      </c>
    </row>
    <row r="25" spans="1:4" ht="60" customHeight="1" x14ac:dyDescent="0.35">
      <c r="A25" s="16" t="s">
        <v>414</v>
      </c>
      <c r="B25" s="17"/>
      <c r="C25" s="18" t="s">
        <v>672</v>
      </c>
      <c r="D25" s="15" t="s">
        <v>738</v>
      </c>
    </row>
    <row r="26" spans="1:4" ht="15" customHeight="1" x14ac:dyDescent="0.35">
      <c r="A26" s="11" t="s">
        <v>415</v>
      </c>
      <c r="B26" s="5"/>
      <c r="C26" s="6" t="s">
        <v>348</v>
      </c>
      <c r="D26" s="4" t="s">
        <v>741</v>
      </c>
    </row>
    <row r="27" spans="1:4" ht="15" customHeight="1" x14ac:dyDescent="0.35">
      <c r="A27" s="11" t="s">
        <v>416</v>
      </c>
      <c r="B27" s="5"/>
      <c r="C27" s="6" t="s">
        <v>390</v>
      </c>
      <c r="D27" s="4" t="s">
        <v>401</v>
      </c>
    </row>
    <row r="28" spans="1:4" ht="15" customHeight="1" x14ac:dyDescent="0.35">
      <c r="A28" s="11" t="s">
        <v>417</v>
      </c>
      <c r="B28" s="5"/>
      <c r="C28" s="6" t="s">
        <v>391</v>
      </c>
      <c r="D28" s="4" t="s">
        <v>299</v>
      </c>
    </row>
    <row r="29" spans="1:4" ht="15" customHeight="1" x14ac:dyDescent="0.35">
      <c r="A29" s="11"/>
      <c r="B29" s="5"/>
      <c r="C29" s="5"/>
      <c r="D29" s="5"/>
    </row>
    <row r="30" spans="1:4" ht="15" customHeight="1" x14ac:dyDescent="0.35">
      <c r="A30" s="11" t="s">
        <v>418</v>
      </c>
      <c r="B30" s="5"/>
      <c r="C30" s="6" t="s">
        <v>387</v>
      </c>
      <c r="D30" s="4"/>
    </row>
    <row r="31" spans="1:4" ht="15" customHeight="1" x14ac:dyDescent="0.35">
      <c r="A31" s="11" t="s">
        <v>419</v>
      </c>
      <c r="B31" s="5"/>
      <c r="C31" s="6" t="s">
        <v>388</v>
      </c>
      <c r="D31" s="4"/>
    </row>
    <row r="32" spans="1:4" ht="15" customHeight="1" x14ac:dyDescent="0.35">
      <c r="A32" s="11" t="s">
        <v>420</v>
      </c>
      <c r="B32" s="5"/>
      <c r="C32" s="6" t="s">
        <v>389</v>
      </c>
      <c r="D32" s="4"/>
    </row>
    <row r="33" spans="1:4" ht="60" customHeight="1" x14ac:dyDescent="0.35">
      <c r="A33" s="16" t="s">
        <v>421</v>
      </c>
      <c r="B33" s="17"/>
      <c r="C33" s="18" t="s">
        <v>674</v>
      </c>
      <c r="D33" s="15"/>
    </row>
    <row r="34" spans="1:4" ht="60" customHeight="1" x14ac:dyDescent="0.35">
      <c r="A34" s="16" t="s">
        <v>422</v>
      </c>
      <c r="B34" s="17"/>
      <c r="C34" s="18" t="s">
        <v>672</v>
      </c>
      <c r="D34" s="15"/>
    </row>
    <row r="35" spans="1:4" ht="15" customHeight="1" x14ac:dyDescent="0.35">
      <c r="A35" s="11" t="s">
        <v>423</v>
      </c>
      <c r="B35" s="5"/>
      <c r="C35" s="6" t="s">
        <v>348</v>
      </c>
      <c r="D35" s="4"/>
    </row>
    <row r="36" spans="1:4" ht="15" customHeight="1" x14ac:dyDescent="0.35">
      <c r="A36" s="11" t="s">
        <v>424</v>
      </c>
      <c r="B36" s="5"/>
      <c r="C36" s="6" t="s">
        <v>390</v>
      </c>
      <c r="D36" s="4"/>
    </row>
    <row r="37" spans="1:4" ht="15" customHeight="1" x14ac:dyDescent="0.35">
      <c r="A37" s="11" t="s">
        <v>425</v>
      </c>
      <c r="B37" s="5"/>
      <c r="C37" s="6" t="s">
        <v>391</v>
      </c>
      <c r="D37" s="4"/>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dataValidations count="4">
    <dataValidation type="list" allowBlank="1" showInputMessage="1" showErrorMessage="1" sqref="D13 D31 D22">
      <formula1>elenco_ambito</formula1>
    </dataValidation>
    <dataValidation type="list" allowBlank="1" showInputMessage="1" showErrorMessage="1" sqref="D14 D32 D23">
      <formula1>elenco_tematica</formula1>
    </dataValidation>
    <dataValidation type="list" allowBlank="1" showInputMessage="1" showErrorMessage="1" sqref="D19 D37 D28">
      <formula1>bgt_proj</formula1>
    </dataValidation>
    <dataValidation type="list" allowBlank="1" showInputMessage="1" showErrorMessage="1" sqref="D18 D36 D27">
      <formula1>elenco_proj</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VALUTAZIONE / PAGINA &amp;P DI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4"/>
  <sheetViews>
    <sheetView zoomScaleNormal="100" workbookViewId="0">
      <selection activeCell="C70" sqref="C70"/>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7" t="s">
        <v>122</v>
      </c>
      <c r="D6" s="37"/>
    </row>
    <row r="7" spans="1:4" ht="15" customHeight="1" x14ac:dyDescent="0.35">
      <c r="A7" s="11" t="s">
        <v>123</v>
      </c>
      <c r="B7" s="5"/>
      <c r="C7" s="6" t="s">
        <v>105</v>
      </c>
      <c r="D7" s="12" t="str">
        <f>candidatura</f>
        <v xml:space="preserve">Roberto Giunta; </v>
      </c>
    </row>
    <row r="8" spans="1:4" ht="15" customHeight="1" x14ac:dyDescent="0.35">
      <c r="A8" s="11"/>
      <c r="B8" s="5"/>
      <c r="C8" s="5"/>
      <c r="D8" s="5"/>
    </row>
    <row r="9" spans="1:4" ht="20" x14ac:dyDescent="0.35">
      <c r="A9" s="11"/>
      <c r="B9" s="5"/>
      <c r="C9" s="34" t="s">
        <v>479</v>
      </c>
      <c r="D9" s="34"/>
    </row>
    <row r="10" spans="1:4" ht="15" customHeight="1" x14ac:dyDescent="0.35">
      <c r="A10" s="11"/>
      <c r="B10" s="5"/>
      <c r="C10" s="5"/>
      <c r="D10" s="5"/>
    </row>
    <row r="11" spans="1:4" ht="15" customHeight="1" x14ac:dyDescent="0.35">
      <c r="A11" s="11" t="s">
        <v>432</v>
      </c>
      <c r="B11" s="5"/>
      <c r="C11" s="6" t="s">
        <v>353</v>
      </c>
      <c r="D11" s="12" t="str">
        <f>spec_principale</f>
        <v>INDUSTRIA_DELLA_SALUTE</v>
      </c>
    </row>
    <row r="12" spans="1:4" ht="15" customHeight="1" x14ac:dyDescent="0.35">
      <c r="A12" s="11" t="s">
        <v>433</v>
      </c>
      <c r="B12" s="5"/>
      <c r="C12" s="6" t="s">
        <v>355</v>
      </c>
      <c r="D12" s="12" t="str">
        <f>ads1_principale</f>
        <v>IS1 Benessere</v>
      </c>
    </row>
    <row r="13" spans="1:4" ht="15" customHeight="1" x14ac:dyDescent="0.35">
      <c r="A13" s="11" t="s">
        <v>434</v>
      </c>
      <c r="B13" s="5"/>
      <c r="C13" s="6" t="s">
        <v>356</v>
      </c>
      <c r="D13" s="12" t="str">
        <f>ads1_secondaria</f>
        <v>IS2 Prevenzione</v>
      </c>
    </row>
    <row r="14" spans="1:4" ht="15" customHeight="1" x14ac:dyDescent="0.35">
      <c r="A14" s="11" t="s">
        <v>435</v>
      </c>
      <c r="B14" s="5"/>
      <c r="C14" s="6" t="s">
        <v>474</v>
      </c>
      <c r="D14" s="12" t="str">
        <f>ads1_terziaria</f>
        <v>IS6 Nuovi approcci terapeutici</v>
      </c>
    </row>
    <row r="15" spans="1:4" ht="15" customHeight="1" x14ac:dyDescent="0.35">
      <c r="A15" s="11"/>
      <c r="B15" s="5"/>
      <c r="C15" s="5"/>
      <c r="D15" s="5"/>
    </row>
    <row r="16" spans="1:4" ht="15" customHeight="1" x14ac:dyDescent="0.35">
      <c r="A16" s="11" t="s">
        <v>436</v>
      </c>
      <c r="B16" s="5"/>
      <c r="C16" s="6" t="s">
        <v>363</v>
      </c>
      <c r="D16" s="12" t="str">
        <f>l1_tema</f>
        <v>Medicina e Chirurgia</v>
      </c>
    </row>
    <row r="17" spans="1:4" ht="15" customHeight="1" x14ac:dyDescent="0.35">
      <c r="A17" s="11" t="s">
        <v>437</v>
      </c>
      <c r="B17" s="5"/>
      <c r="C17" s="6" t="s">
        <v>364</v>
      </c>
      <c r="D17" s="12">
        <f>l2_tema</f>
        <v>0</v>
      </c>
    </row>
    <row r="18" spans="1:4" ht="15" customHeight="1" x14ac:dyDescent="0.35">
      <c r="A18" s="11" t="s">
        <v>438</v>
      </c>
      <c r="B18" s="5"/>
      <c r="C18" s="6" t="s">
        <v>365</v>
      </c>
      <c r="D18" s="12" t="str">
        <f>dot_tema</f>
        <v>Specializzazione in Igiene e Medicina preventiva</v>
      </c>
    </row>
    <row r="19" spans="1:4" ht="15" customHeight="1" x14ac:dyDescent="0.35">
      <c r="A19" s="11" t="s">
        <v>439</v>
      </c>
      <c r="B19" s="5"/>
      <c r="C19" s="6" t="s">
        <v>366</v>
      </c>
      <c r="D19" s="12" t="str">
        <f>m2l_tema</f>
        <v>Specializzazione di Medicina Legale e delle Assicurazioni</v>
      </c>
    </row>
    <row r="20" spans="1:4" ht="15" customHeight="1" x14ac:dyDescent="0.35">
      <c r="A20" s="11"/>
      <c r="B20" s="5"/>
      <c r="C20" s="5"/>
      <c r="D20" s="5"/>
    </row>
    <row r="21" spans="1:4" ht="45" customHeight="1" x14ac:dyDescent="0.35">
      <c r="A21" s="11"/>
      <c r="B21" s="5"/>
      <c r="C21" s="38" t="s">
        <v>431</v>
      </c>
      <c r="D21" s="38"/>
    </row>
    <row r="22" spans="1:4" ht="262.5" customHeight="1" x14ac:dyDescent="0.35">
      <c r="A22" s="16" t="s">
        <v>440</v>
      </c>
      <c r="B22" s="5"/>
      <c r="C22" s="27" t="s">
        <v>429</v>
      </c>
      <c r="D22" s="14" t="s">
        <v>742</v>
      </c>
    </row>
    <row r="23" spans="1:4" ht="15" customHeight="1" x14ac:dyDescent="0.35">
      <c r="A23" s="11"/>
      <c r="B23" s="5"/>
      <c r="C23" s="5"/>
      <c r="D23" s="5"/>
    </row>
    <row r="24" spans="1:4" ht="15" customHeight="1" x14ac:dyDescent="0.35">
      <c r="A24" s="11" t="s">
        <v>441</v>
      </c>
      <c r="B24" s="5"/>
      <c r="C24" s="6" t="s">
        <v>367</v>
      </c>
      <c r="D24" s="12" t="str">
        <f>ep1_denominazione</f>
        <v>Istituto Nazionale per lo Studio e la Cura dei Tumori</v>
      </c>
    </row>
    <row r="25" spans="1:4" ht="15" customHeight="1" x14ac:dyDescent="0.35">
      <c r="A25" s="11" t="s">
        <v>442</v>
      </c>
      <c r="B25" s="5"/>
      <c r="C25" s="6" t="s">
        <v>368</v>
      </c>
      <c r="D25" s="12" t="str">
        <f>ep2_denominazione</f>
        <v>USL n. 15 Regione Emilia Romagna</v>
      </c>
    </row>
    <row r="26" spans="1:4" ht="15" customHeight="1" x14ac:dyDescent="0.35">
      <c r="A26" s="11" t="s">
        <v>443</v>
      </c>
      <c r="B26" s="5"/>
      <c r="C26" s="6" t="s">
        <v>369</v>
      </c>
      <c r="D26" s="12" t="str">
        <f>ep3_denominazione</f>
        <v xml:space="preserve">Istituto Ospedaliero Provinciale per la Maternità </v>
      </c>
    </row>
    <row r="27" spans="1:4" ht="15" customHeight="1" x14ac:dyDescent="0.35">
      <c r="A27" s="11" t="s">
        <v>444</v>
      </c>
      <c r="B27" s="5"/>
      <c r="C27" s="6" t="s">
        <v>370</v>
      </c>
      <c r="D27" s="12" t="str">
        <f>ep4_denominazione</f>
        <v>Ospedale Niguarda Ca' Granda</v>
      </c>
    </row>
    <row r="28" spans="1:4" ht="15" customHeight="1" x14ac:dyDescent="0.35">
      <c r="A28" s="11" t="s">
        <v>445</v>
      </c>
      <c r="B28" s="5"/>
      <c r="C28" s="6" t="s">
        <v>371</v>
      </c>
      <c r="D28" s="12" t="str">
        <f>ep5_denominazione</f>
        <v>USSL 32 Regione Lombardia</v>
      </c>
    </row>
    <row r="29" spans="1:4" ht="15" customHeight="1" x14ac:dyDescent="0.35">
      <c r="A29" s="11" t="s">
        <v>446</v>
      </c>
      <c r="B29" s="5"/>
      <c r="C29" s="6" t="s">
        <v>372</v>
      </c>
      <c r="D29" s="12" t="str">
        <f>ep6_denominazione</f>
        <v>USSL 29 Regione Lombardia</v>
      </c>
    </row>
    <row r="30" spans="1:4" ht="15" customHeight="1" x14ac:dyDescent="0.35">
      <c r="A30" s="11" t="s">
        <v>447</v>
      </c>
      <c r="B30" s="5"/>
      <c r="C30" s="6" t="s">
        <v>373</v>
      </c>
      <c r="D30" s="12" t="str">
        <f>ep7_denominazione</f>
        <v>ASL Milano 2</v>
      </c>
    </row>
    <row r="31" spans="1:4" ht="15" customHeight="1" x14ac:dyDescent="0.35">
      <c r="A31" s="11" t="s">
        <v>448</v>
      </c>
      <c r="B31" s="5"/>
      <c r="C31" s="6" t="s">
        <v>374</v>
      </c>
      <c r="D31" s="12" t="str">
        <f>ep8_denominazione</f>
        <v>Azienda Ospedaliera della Provincia di Lodi</v>
      </c>
    </row>
    <row r="32" spans="1:4" ht="15" customHeight="1" x14ac:dyDescent="0.35">
      <c r="A32" s="11" t="s">
        <v>449</v>
      </c>
      <c r="B32" s="5"/>
      <c r="C32" s="6" t="s">
        <v>375</v>
      </c>
      <c r="D32" s="12" t="str">
        <f>ep9_denominazione</f>
        <v>ASL della Proncia di Lodi</v>
      </c>
    </row>
    <row r="33" spans="1:4" ht="15" customHeight="1" x14ac:dyDescent="0.35">
      <c r="A33" s="11" t="s">
        <v>450</v>
      </c>
      <c r="B33" s="5"/>
      <c r="C33" s="6" t="s">
        <v>211</v>
      </c>
      <c r="D33" s="12" t="str">
        <f>ep10_denominazione</f>
        <v>ASL della Provincia di Cremona</v>
      </c>
    </row>
    <row r="34" spans="1:4" ht="45" customHeight="1" x14ac:dyDescent="0.35">
      <c r="A34" s="11"/>
      <c r="B34" s="5"/>
      <c r="C34" s="38" t="s">
        <v>481</v>
      </c>
      <c r="D34" s="38"/>
    </row>
    <row r="35" spans="1:4" ht="262.5" customHeight="1" x14ac:dyDescent="0.35">
      <c r="A35" s="16" t="s">
        <v>451</v>
      </c>
      <c r="B35" s="5"/>
      <c r="C35" s="27" t="s">
        <v>430</v>
      </c>
      <c r="D35" s="14" t="s">
        <v>743</v>
      </c>
    </row>
    <row r="36" spans="1:4" ht="15" customHeight="1" x14ac:dyDescent="0.35">
      <c r="A36" s="11"/>
      <c r="B36" s="5"/>
      <c r="C36" s="5"/>
      <c r="D36" s="5"/>
    </row>
    <row r="37" spans="1:4" ht="20" x14ac:dyDescent="0.35">
      <c r="A37" s="11"/>
      <c r="B37" s="5"/>
      <c r="C37" s="34" t="s">
        <v>480</v>
      </c>
      <c r="D37" s="34"/>
    </row>
    <row r="38" spans="1:4" ht="15" customHeight="1" x14ac:dyDescent="0.35">
      <c r="A38" s="11"/>
      <c r="B38" s="5"/>
      <c r="C38" s="5"/>
      <c r="D38" s="5"/>
    </row>
    <row r="39" spans="1:4" ht="15" customHeight="1" x14ac:dyDescent="0.35">
      <c r="A39" s="11" t="s">
        <v>452</v>
      </c>
      <c r="B39" s="5"/>
      <c r="C39" s="6" t="s">
        <v>354</v>
      </c>
      <c r="D39" s="12" t="str">
        <f>spec_secondaria</f>
        <v>AGROALIMENTARE</v>
      </c>
    </row>
    <row r="40" spans="1:4" ht="15" customHeight="1" x14ac:dyDescent="0.35">
      <c r="A40" s="11" t="s">
        <v>453</v>
      </c>
      <c r="B40" s="5"/>
      <c r="C40" s="6" t="s">
        <v>357</v>
      </c>
      <c r="D40" s="12" t="str">
        <f>ads2_principale</f>
        <v>AG3 Alimenti sicuri per un consumo sostenibile</v>
      </c>
    </row>
    <row r="41" spans="1:4" ht="15" customHeight="1" x14ac:dyDescent="0.35">
      <c r="A41" s="11" t="s">
        <v>454</v>
      </c>
      <c r="B41" s="5"/>
      <c r="C41" s="6" t="s">
        <v>358</v>
      </c>
      <c r="D41" s="12" t="str">
        <f>ads2_secondaria</f>
        <v>AG4 Alimenti ad alta efficienza nutrizionale</v>
      </c>
    </row>
    <row r="42" spans="1:4" ht="15" customHeight="1" x14ac:dyDescent="0.35">
      <c r="A42" s="11" t="s">
        <v>455</v>
      </c>
      <c r="B42" s="5"/>
      <c r="C42" s="6" t="s">
        <v>475</v>
      </c>
      <c r="D42" s="12" t="str">
        <f>ads2_terziaria</f>
        <v>AG2 Ingredienti sostenibili per un’industria alimentare competitiva</v>
      </c>
    </row>
    <row r="43" spans="1:4" ht="15" customHeight="1" x14ac:dyDescent="0.35">
      <c r="A43" s="11"/>
      <c r="B43" s="5"/>
      <c r="C43" s="5"/>
      <c r="D43" s="5"/>
    </row>
    <row r="44" spans="1:4" ht="15" customHeight="1" x14ac:dyDescent="0.35">
      <c r="A44" s="11" t="s">
        <v>456</v>
      </c>
      <c r="B44" s="5"/>
      <c r="C44" s="6" t="s">
        <v>363</v>
      </c>
      <c r="D44" s="12" t="str">
        <f>l1_tema</f>
        <v>Medicina e Chirurgia</v>
      </c>
    </row>
    <row r="45" spans="1:4" ht="15" customHeight="1" x14ac:dyDescent="0.35">
      <c r="A45" s="11" t="s">
        <v>457</v>
      </c>
      <c r="B45" s="5"/>
      <c r="C45" s="6" t="s">
        <v>364</v>
      </c>
      <c r="D45" s="12">
        <f>l2_tema</f>
        <v>0</v>
      </c>
    </row>
    <row r="46" spans="1:4" ht="15" customHeight="1" x14ac:dyDescent="0.35">
      <c r="A46" s="11" t="s">
        <v>458</v>
      </c>
      <c r="B46" s="5"/>
      <c r="C46" s="6" t="s">
        <v>365</v>
      </c>
      <c r="D46" s="12" t="str">
        <f>dot_tema</f>
        <v>Specializzazione in Igiene e Medicina preventiva</v>
      </c>
    </row>
    <row r="47" spans="1:4" ht="15" customHeight="1" x14ac:dyDescent="0.35">
      <c r="A47" s="11" t="s">
        <v>459</v>
      </c>
      <c r="B47" s="5"/>
      <c r="C47" s="6" t="s">
        <v>366</v>
      </c>
      <c r="D47" s="12" t="str">
        <f>m2l_tema</f>
        <v>Specializzazione di Medicina Legale e delle Assicurazioni</v>
      </c>
    </row>
    <row r="48" spans="1:4" ht="15" customHeight="1" x14ac:dyDescent="0.35">
      <c r="A48" s="11"/>
      <c r="B48" s="5"/>
      <c r="C48" s="5"/>
      <c r="D48" s="5"/>
    </row>
    <row r="49" spans="1:4" ht="60" customHeight="1" x14ac:dyDescent="0.35">
      <c r="A49" s="11"/>
      <c r="B49" s="5"/>
      <c r="C49" s="38" t="s">
        <v>482</v>
      </c>
      <c r="D49" s="38"/>
    </row>
    <row r="50" spans="1:4" ht="262.5" customHeight="1" x14ac:dyDescent="0.35">
      <c r="A50" s="16" t="s">
        <v>460</v>
      </c>
      <c r="B50" s="5"/>
      <c r="C50" s="27" t="s">
        <v>429</v>
      </c>
      <c r="D50" s="15" t="s">
        <v>744</v>
      </c>
    </row>
    <row r="51" spans="1:4" ht="15" customHeight="1" x14ac:dyDescent="0.35">
      <c r="A51" s="11"/>
      <c r="B51" s="5"/>
      <c r="C51" s="5"/>
      <c r="D51" s="5"/>
    </row>
    <row r="52" spans="1:4" ht="15" customHeight="1" x14ac:dyDescent="0.35">
      <c r="A52" s="11" t="s">
        <v>461</v>
      </c>
      <c r="B52" s="5"/>
      <c r="C52" s="6" t="s">
        <v>367</v>
      </c>
      <c r="D52" s="12" t="str">
        <f>ep1_denominazione</f>
        <v>Istituto Nazionale per lo Studio e la Cura dei Tumori</v>
      </c>
    </row>
    <row r="53" spans="1:4" ht="15" customHeight="1" x14ac:dyDescent="0.35">
      <c r="A53" s="11" t="s">
        <v>462</v>
      </c>
      <c r="B53" s="5"/>
      <c r="C53" s="6" t="s">
        <v>368</v>
      </c>
      <c r="D53" s="12" t="str">
        <f>ep2_denominazione</f>
        <v>USL n. 15 Regione Emilia Romagna</v>
      </c>
    </row>
    <row r="54" spans="1:4" ht="15" customHeight="1" x14ac:dyDescent="0.35">
      <c r="A54" s="11" t="s">
        <v>463</v>
      </c>
      <c r="B54" s="5"/>
      <c r="C54" s="6" t="s">
        <v>369</v>
      </c>
      <c r="D54" s="12" t="str">
        <f>ep3_denominazione</f>
        <v xml:space="preserve">Istituto Ospedaliero Provinciale per la Maternità </v>
      </c>
    </row>
    <row r="55" spans="1:4" ht="15" customHeight="1" x14ac:dyDescent="0.35">
      <c r="A55" s="11" t="s">
        <v>464</v>
      </c>
      <c r="B55" s="5"/>
      <c r="C55" s="6" t="s">
        <v>370</v>
      </c>
      <c r="D55" s="12" t="str">
        <f>ep4_denominazione</f>
        <v>Ospedale Niguarda Ca' Granda</v>
      </c>
    </row>
    <row r="56" spans="1:4" ht="15" customHeight="1" x14ac:dyDescent="0.35">
      <c r="A56" s="11" t="s">
        <v>465</v>
      </c>
      <c r="B56" s="5"/>
      <c r="C56" s="6" t="s">
        <v>371</v>
      </c>
      <c r="D56" s="12" t="str">
        <f>ep5_denominazione</f>
        <v>USSL 32 Regione Lombardia</v>
      </c>
    </row>
    <row r="57" spans="1:4" ht="15" customHeight="1" x14ac:dyDescent="0.35">
      <c r="A57" s="11" t="s">
        <v>466</v>
      </c>
      <c r="B57" s="5"/>
      <c r="C57" s="6" t="s">
        <v>372</v>
      </c>
      <c r="D57" s="12" t="str">
        <f>ep6_denominazione</f>
        <v>USSL 29 Regione Lombardia</v>
      </c>
    </row>
    <row r="58" spans="1:4" ht="15" customHeight="1" x14ac:dyDescent="0.35">
      <c r="A58" s="11" t="s">
        <v>467</v>
      </c>
      <c r="B58" s="5"/>
      <c r="C58" s="6" t="s">
        <v>373</v>
      </c>
      <c r="D58" s="12" t="str">
        <f>ep7_denominazione</f>
        <v>ASL Milano 2</v>
      </c>
    </row>
    <row r="59" spans="1:4" ht="15" customHeight="1" x14ac:dyDescent="0.35">
      <c r="A59" s="11" t="s">
        <v>468</v>
      </c>
      <c r="B59" s="5"/>
      <c r="C59" s="6" t="s">
        <v>374</v>
      </c>
      <c r="D59" s="12" t="str">
        <f>ep8_denominazione</f>
        <v>Azienda Ospedaliera della Provincia di Lodi</v>
      </c>
    </row>
    <row r="60" spans="1:4" ht="15" customHeight="1" x14ac:dyDescent="0.35">
      <c r="A60" s="11" t="s">
        <v>469</v>
      </c>
      <c r="B60" s="5"/>
      <c r="C60" s="6" t="s">
        <v>375</v>
      </c>
      <c r="D60" s="12" t="str">
        <f>ep9_denominazione</f>
        <v>ASL della Proncia di Lodi</v>
      </c>
    </row>
    <row r="61" spans="1:4" ht="15" customHeight="1" x14ac:dyDescent="0.35">
      <c r="A61" s="11" t="s">
        <v>470</v>
      </c>
      <c r="B61" s="5"/>
      <c r="C61" s="6" t="s">
        <v>211</v>
      </c>
      <c r="D61" s="12" t="str">
        <f>ep10_denominazione</f>
        <v>ASL della Provincia di Cremona</v>
      </c>
    </row>
    <row r="62" spans="1:4" ht="15" customHeight="1" x14ac:dyDescent="0.35">
      <c r="A62" s="11"/>
      <c r="B62" s="5"/>
      <c r="C62" s="5"/>
      <c r="D62" s="5"/>
    </row>
    <row r="63" spans="1:4" ht="60" customHeight="1" x14ac:dyDescent="0.35">
      <c r="A63" s="11"/>
      <c r="B63" s="5"/>
      <c r="C63" s="38" t="s">
        <v>483</v>
      </c>
      <c r="D63" s="38"/>
    </row>
    <row r="64" spans="1:4" ht="262.5" customHeight="1" x14ac:dyDescent="0.35">
      <c r="A64" s="16" t="s">
        <v>471</v>
      </c>
      <c r="B64" s="5"/>
      <c r="C64" s="27" t="s">
        <v>430</v>
      </c>
      <c r="D64" s="15" t="s">
        <v>745</v>
      </c>
    </row>
  </sheetData>
  <sheetProtection algorithmName="SHA-512" hashValue="nWstBWbfZNBsyvWRAalHqNQRsyxhFH49G+sgFdRKtGXjAMRyNt+oaKeylHO40G+G0fvgDMdb3pn84ALPfd0azw==" saltValue="t7PTLR4UG5QpDOVRvF896w==" spinCount="100000" sheet="1" objects="1" scenarios="1"/>
  <mergeCells count="7">
    <mergeCell ref="C37:D37"/>
    <mergeCell ref="C49:D49"/>
    <mergeCell ref="C63:D63"/>
    <mergeCell ref="C6:D6"/>
    <mergeCell ref="C9:D9"/>
    <mergeCell ref="C21:D21"/>
    <mergeCell ref="C34:D34"/>
  </mergeCell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&amp;C&amp;"Arial,Normale"&amp;8MOTIVAZIONI / PAGINA &amp;P DI &amp;N</oddFooter>
  </headerFooter>
  <rowBreaks count="3" manualBreakCount="3">
    <brk id="23" min="2" max="3" man="1"/>
    <brk id="36" min="2" max="3" man="1"/>
    <brk id="51" min="2" max="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65"/>
  <sheetViews>
    <sheetView zoomScaleNormal="100" workbookViewId="0">
      <selection activeCell="F17" sqref="F17"/>
    </sheetView>
  </sheetViews>
  <sheetFormatPr defaultColWidth="9.1796875" defaultRowHeight="15" customHeight="1" x14ac:dyDescent="0.35"/>
  <cols>
    <col min="1" max="1" width="39.81640625" style="1" customWidth="1"/>
    <col min="2" max="2" width="80.54296875" style="1" bestFit="1" customWidth="1"/>
    <col min="3" max="3" width="6.26953125" style="1" bestFit="1" customWidth="1"/>
    <col min="4" max="4" width="26" style="1" bestFit="1" customWidth="1"/>
    <col min="5" max="5" width="18.7265625" style="1" bestFit="1" customWidth="1"/>
    <col min="6" max="6" width="40.7265625" style="1" bestFit="1" customWidth="1"/>
    <col min="7" max="7" width="47.54296875" style="1" bestFit="1" customWidth="1"/>
    <col min="8" max="16384" width="9.1796875" style="1"/>
  </cols>
  <sheetData>
    <row r="1" spans="1:7" ht="15" customHeight="1" x14ac:dyDescent="0.35">
      <c r="A1" s="2" t="s">
        <v>476</v>
      </c>
      <c r="B1" s="2" t="s">
        <v>477</v>
      </c>
      <c r="C1" s="2" t="s">
        <v>112</v>
      </c>
      <c r="D1" s="2" t="s">
        <v>125</v>
      </c>
      <c r="E1" s="2" t="s">
        <v>139</v>
      </c>
      <c r="F1" s="2" t="s">
        <v>202</v>
      </c>
      <c r="G1" s="19" t="s">
        <v>292</v>
      </c>
    </row>
    <row r="2" spans="1:7" ht="15" customHeight="1" x14ac:dyDescent="0.35">
      <c r="A2" s="1" t="s">
        <v>51</v>
      </c>
      <c r="B2" s="1" t="s">
        <v>0</v>
      </c>
      <c r="C2" s="1" t="s">
        <v>114</v>
      </c>
      <c r="D2" s="1" t="s">
        <v>319</v>
      </c>
      <c r="E2" s="1" t="s">
        <v>140</v>
      </c>
      <c r="F2" s="1" t="s">
        <v>199</v>
      </c>
      <c r="G2" s="20" t="s">
        <v>326</v>
      </c>
    </row>
    <row r="3" spans="1:7" ht="15" customHeight="1" x14ac:dyDescent="0.35">
      <c r="A3" s="1" t="s">
        <v>5</v>
      </c>
      <c r="B3" s="1" t="s">
        <v>1</v>
      </c>
      <c r="C3" s="1" t="s">
        <v>113</v>
      </c>
      <c r="D3" s="1" t="s">
        <v>320</v>
      </c>
      <c r="E3" s="1" t="s">
        <v>141</v>
      </c>
      <c r="F3" s="1" t="s">
        <v>200</v>
      </c>
      <c r="G3" s="20" t="s">
        <v>325</v>
      </c>
    </row>
    <row r="4" spans="1:7" ht="15" customHeight="1" x14ac:dyDescent="0.35">
      <c r="A4" s="1" t="s">
        <v>53</v>
      </c>
      <c r="B4" s="1" t="s">
        <v>52</v>
      </c>
      <c r="D4" s="1" t="s">
        <v>321</v>
      </c>
      <c r="F4" s="1" t="s">
        <v>201</v>
      </c>
      <c r="G4" s="20" t="s">
        <v>323</v>
      </c>
    </row>
    <row r="5" spans="1:7" ht="15" customHeight="1" x14ac:dyDescent="0.35">
      <c r="A5" s="1" t="s">
        <v>54</v>
      </c>
      <c r="B5" s="1" t="s">
        <v>2</v>
      </c>
      <c r="D5" s="1" t="s">
        <v>322</v>
      </c>
      <c r="F5" s="1" t="s">
        <v>206</v>
      </c>
      <c r="G5" s="20" t="s">
        <v>324</v>
      </c>
    </row>
    <row r="6" spans="1:7" ht="15" customHeight="1" x14ac:dyDescent="0.35">
      <c r="A6" s="1" t="s">
        <v>55</v>
      </c>
      <c r="B6" s="1" t="s">
        <v>3</v>
      </c>
      <c r="F6" s="1" t="s">
        <v>205</v>
      </c>
    </row>
    <row r="7" spans="1:7" ht="15" customHeight="1" x14ac:dyDescent="0.35">
      <c r="A7" s="1" t="s">
        <v>56</v>
      </c>
      <c r="B7" s="1" t="s">
        <v>4</v>
      </c>
      <c r="D7" s="2" t="s">
        <v>388</v>
      </c>
      <c r="F7" s="1" t="s">
        <v>204</v>
      </c>
      <c r="G7" s="19" t="s">
        <v>303</v>
      </c>
    </row>
    <row r="8" spans="1:7" ht="15" customHeight="1" x14ac:dyDescent="0.35">
      <c r="A8" s="1" t="s">
        <v>57</v>
      </c>
      <c r="B8" s="1" t="s">
        <v>6</v>
      </c>
      <c r="D8" s="1" t="s">
        <v>392</v>
      </c>
      <c r="F8" s="1" t="s">
        <v>203</v>
      </c>
      <c r="G8" s="20" t="s">
        <v>304</v>
      </c>
    </row>
    <row r="9" spans="1:7" ht="15" customHeight="1" x14ac:dyDescent="0.35">
      <c r="A9" s="1" t="s">
        <v>58</v>
      </c>
      <c r="B9" s="1" t="s">
        <v>7</v>
      </c>
      <c r="D9" s="1" t="s">
        <v>393</v>
      </c>
      <c r="G9" s="20" t="s">
        <v>305</v>
      </c>
    </row>
    <row r="10" spans="1:7" ht="15" customHeight="1" x14ac:dyDescent="0.35">
      <c r="A10" s="1" t="s">
        <v>59</v>
      </c>
      <c r="B10" s="1" t="s">
        <v>8</v>
      </c>
      <c r="D10" s="1" t="s">
        <v>394</v>
      </c>
      <c r="F10" s="2" t="s">
        <v>347</v>
      </c>
      <c r="G10" s="20" t="s">
        <v>306</v>
      </c>
    </row>
    <row r="11" spans="1:7" ht="15" customHeight="1" x14ac:dyDescent="0.35">
      <c r="A11" s="1" t="s">
        <v>668</v>
      </c>
      <c r="B11" s="1" t="s">
        <v>652</v>
      </c>
      <c r="F11" s="1" t="s">
        <v>349</v>
      </c>
      <c r="G11" s="20" t="s">
        <v>307</v>
      </c>
    </row>
    <row r="12" spans="1:7" ht="15" customHeight="1" x14ac:dyDescent="0.35">
      <c r="A12" s="1" t="s">
        <v>657</v>
      </c>
      <c r="B12" s="1" t="s">
        <v>9</v>
      </c>
      <c r="D12" s="2" t="s">
        <v>485</v>
      </c>
      <c r="F12" s="1" t="s">
        <v>350</v>
      </c>
      <c r="G12" s="20" t="s">
        <v>308</v>
      </c>
    </row>
    <row r="13" spans="1:7" ht="15" customHeight="1" x14ac:dyDescent="0.35">
      <c r="B13" s="1" t="s">
        <v>10</v>
      </c>
      <c r="D13" s="1" t="s">
        <v>486</v>
      </c>
      <c r="F13" s="1" t="s">
        <v>351</v>
      </c>
    </row>
    <row r="14" spans="1:7" ht="15" customHeight="1" x14ac:dyDescent="0.35">
      <c r="B14" s="1" t="s">
        <v>11</v>
      </c>
      <c r="D14" s="1" t="s">
        <v>487</v>
      </c>
      <c r="F14" s="1" t="s">
        <v>352</v>
      </c>
      <c r="G14" s="19" t="s">
        <v>293</v>
      </c>
    </row>
    <row r="15" spans="1:7" ht="15" customHeight="1" x14ac:dyDescent="0.35">
      <c r="B15" s="1" t="s">
        <v>12</v>
      </c>
      <c r="G15" s="20" t="s">
        <v>294</v>
      </c>
    </row>
    <row r="16" spans="1:7" ht="15" customHeight="1" x14ac:dyDescent="0.35">
      <c r="B16" s="1" t="s">
        <v>13</v>
      </c>
      <c r="D16" s="2" t="s">
        <v>489</v>
      </c>
      <c r="F16" s="2" t="s">
        <v>389</v>
      </c>
      <c r="G16" s="20" t="s">
        <v>295</v>
      </c>
    </row>
    <row r="17" spans="2:7" ht="15" customHeight="1" x14ac:dyDescent="0.35">
      <c r="B17" s="1" t="s">
        <v>14</v>
      </c>
      <c r="D17" s="1" t="s">
        <v>353</v>
      </c>
      <c r="F17" s="1" t="s">
        <v>395</v>
      </c>
      <c r="G17" s="20" t="s">
        <v>296</v>
      </c>
    </row>
    <row r="18" spans="2:7" ht="15" customHeight="1" x14ac:dyDescent="0.35">
      <c r="B18" s="1" t="s">
        <v>15</v>
      </c>
      <c r="D18" s="1" t="s">
        <v>354</v>
      </c>
      <c r="F18" s="1" t="s">
        <v>675</v>
      </c>
      <c r="G18" s="20" t="s">
        <v>297</v>
      </c>
    </row>
    <row r="19" spans="2:7" ht="15" customHeight="1" x14ac:dyDescent="0.35">
      <c r="B19" s="1" t="s">
        <v>653</v>
      </c>
      <c r="D19" s="1" t="s">
        <v>490</v>
      </c>
    </row>
    <row r="20" spans="2:7" ht="15" customHeight="1" x14ac:dyDescent="0.35">
      <c r="B20" s="1" t="s">
        <v>654</v>
      </c>
      <c r="F20" s="2" t="s">
        <v>396</v>
      </c>
      <c r="G20" s="2" t="s">
        <v>298</v>
      </c>
    </row>
    <row r="21" spans="2:7" ht="15" customHeight="1" x14ac:dyDescent="0.35">
      <c r="B21" s="1" t="s">
        <v>655</v>
      </c>
      <c r="F21" s="1" t="s">
        <v>397</v>
      </c>
      <c r="G21" s="1" t="s">
        <v>299</v>
      </c>
    </row>
    <row r="22" spans="2:7" ht="15" customHeight="1" x14ac:dyDescent="0.35">
      <c r="B22" s="1" t="s">
        <v>16</v>
      </c>
      <c r="F22" s="1" t="s">
        <v>398</v>
      </c>
      <c r="G22" s="1" t="s">
        <v>300</v>
      </c>
    </row>
    <row r="23" spans="2:7" ht="15" customHeight="1" x14ac:dyDescent="0.35">
      <c r="B23" s="1" t="s">
        <v>17</v>
      </c>
      <c r="F23" s="1" t="s">
        <v>399</v>
      </c>
      <c r="G23" s="1" t="s">
        <v>301</v>
      </c>
    </row>
    <row r="24" spans="2:7" ht="15" customHeight="1" x14ac:dyDescent="0.35">
      <c r="B24" s="1" t="s">
        <v>18</v>
      </c>
      <c r="F24" s="1" t="s">
        <v>400</v>
      </c>
      <c r="G24" s="1" t="s">
        <v>302</v>
      </c>
    </row>
    <row r="25" spans="2:7" ht="15" customHeight="1" x14ac:dyDescent="0.35">
      <c r="B25" s="1" t="s">
        <v>19</v>
      </c>
      <c r="F25" s="1" t="s">
        <v>401</v>
      </c>
      <c r="G25" s="1" t="s">
        <v>309</v>
      </c>
    </row>
    <row r="26" spans="2:7" ht="15" customHeight="1" x14ac:dyDescent="0.35">
      <c r="B26" s="1" t="s">
        <v>656</v>
      </c>
      <c r="G26" s="1" t="s">
        <v>310</v>
      </c>
    </row>
    <row r="27" spans="2:7" ht="15" customHeight="1" x14ac:dyDescent="0.35">
      <c r="B27" s="1" t="s">
        <v>20</v>
      </c>
    </row>
    <row r="28" spans="2:7" ht="15" customHeight="1" x14ac:dyDescent="0.35">
      <c r="B28" s="1" t="s">
        <v>21</v>
      </c>
      <c r="G28" s="19" t="s">
        <v>311</v>
      </c>
    </row>
    <row r="29" spans="2:7" ht="15" customHeight="1" x14ac:dyDescent="0.35">
      <c r="B29" s="1" t="s">
        <v>22</v>
      </c>
      <c r="G29" s="20" t="s">
        <v>312</v>
      </c>
    </row>
    <row r="30" spans="2:7" ht="15" customHeight="1" x14ac:dyDescent="0.35">
      <c r="B30" s="1" t="s">
        <v>23</v>
      </c>
      <c r="G30" s="20" t="s">
        <v>313</v>
      </c>
    </row>
    <row r="31" spans="2:7" ht="15" customHeight="1" x14ac:dyDescent="0.35">
      <c r="B31" s="1" t="s">
        <v>24</v>
      </c>
      <c r="G31" s="20" t="s">
        <v>314</v>
      </c>
    </row>
    <row r="32" spans="2:7" ht="15" customHeight="1" x14ac:dyDescent="0.35">
      <c r="B32" s="1" t="s">
        <v>25</v>
      </c>
      <c r="G32" s="20" t="s">
        <v>315</v>
      </c>
    </row>
    <row r="33" spans="2:7" ht="15" customHeight="1" x14ac:dyDescent="0.35">
      <c r="B33" s="1" t="s">
        <v>26</v>
      </c>
      <c r="G33" s="20" t="s">
        <v>316</v>
      </c>
    </row>
    <row r="34" spans="2:7" ht="15" customHeight="1" x14ac:dyDescent="0.35">
      <c r="B34" s="1" t="s">
        <v>27</v>
      </c>
      <c r="G34" s="20" t="s">
        <v>317</v>
      </c>
    </row>
    <row r="35" spans="2:7" ht="15" customHeight="1" x14ac:dyDescent="0.35">
      <c r="B35" s="1" t="s">
        <v>28</v>
      </c>
      <c r="G35" s="20" t="s">
        <v>318</v>
      </c>
    </row>
    <row r="36" spans="2:7" ht="15" customHeight="1" x14ac:dyDescent="0.35">
      <c r="B36" s="1" t="s">
        <v>29</v>
      </c>
    </row>
    <row r="37" spans="2:7" ht="15" customHeight="1" x14ac:dyDescent="0.35">
      <c r="B37" s="1" t="s">
        <v>30</v>
      </c>
    </row>
    <row r="38" spans="2:7" ht="15" customHeight="1" x14ac:dyDescent="0.35">
      <c r="B38" s="1" t="s">
        <v>31</v>
      </c>
    </row>
    <row r="39" spans="2:7" ht="15" customHeight="1" x14ac:dyDescent="0.35">
      <c r="B39" s="1" t="s">
        <v>32</v>
      </c>
    </row>
    <row r="40" spans="2:7" ht="15" customHeight="1" x14ac:dyDescent="0.35">
      <c r="B40" s="1" t="s">
        <v>33</v>
      </c>
    </row>
    <row r="41" spans="2:7" ht="15" customHeight="1" x14ac:dyDescent="0.35">
      <c r="B41" s="1" t="s">
        <v>34</v>
      </c>
    </row>
    <row r="42" spans="2:7" ht="15" customHeight="1" x14ac:dyDescent="0.35">
      <c r="B42" s="1" t="s">
        <v>35</v>
      </c>
    </row>
    <row r="43" spans="2:7" ht="15" customHeight="1" x14ac:dyDescent="0.35">
      <c r="B43" s="1" t="s">
        <v>36</v>
      </c>
    </row>
    <row r="44" spans="2:7" ht="15" customHeight="1" x14ac:dyDescent="0.35">
      <c r="B44" s="1" t="s">
        <v>37</v>
      </c>
    </row>
    <row r="45" spans="2:7" ht="15" customHeight="1" x14ac:dyDescent="0.35">
      <c r="B45" s="1" t="s">
        <v>38</v>
      </c>
    </row>
    <row r="46" spans="2:7" ht="15" customHeight="1" x14ac:dyDescent="0.35">
      <c r="B46" s="1" t="s">
        <v>39</v>
      </c>
    </row>
    <row r="47" spans="2:7" ht="15" customHeight="1" x14ac:dyDescent="0.35">
      <c r="B47" s="1" t="s">
        <v>40</v>
      </c>
    </row>
    <row r="48" spans="2:7" ht="15" customHeight="1" x14ac:dyDescent="0.35">
      <c r="B48" s="1" t="s">
        <v>41</v>
      </c>
    </row>
    <row r="49" spans="2:2" ht="15" customHeight="1" x14ac:dyDescent="0.35">
      <c r="B49" s="1" t="s">
        <v>42</v>
      </c>
    </row>
    <row r="50" spans="2:2" ht="15" customHeight="1" x14ac:dyDescent="0.35">
      <c r="B50" s="24" t="s">
        <v>43</v>
      </c>
    </row>
    <row r="51" spans="2:2" ht="15" customHeight="1" x14ac:dyDescent="0.35">
      <c r="B51" s="24" t="s">
        <v>44</v>
      </c>
    </row>
    <row r="52" spans="2:2" ht="15" customHeight="1" x14ac:dyDescent="0.35">
      <c r="B52" s="24" t="s">
        <v>45</v>
      </c>
    </row>
    <row r="53" spans="2:2" ht="15" customHeight="1" x14ac:dyDescent="0.35">
      <c r="B53" s="24" t="s">
        <v>46</v>
      </c>
    </row>
    <row r="54" spans="2:2" ht="15" customHeight="1" x14ac:dyDescent="0.35">
      <c r="B54" s="24" t="s">
        <v>47</v>
      </c>
    </row>
    <row r="55" spans="2:2" ht="15" customHeight="1" x14ac:dyDescent="0.35">
      <c r="B55" s="24" t="s">
        <v>48</v>
      </c>
    </row>
    <row r="56" spans="2:2" ht="15" customHeight="1" x14ac:dyDescent="0.35">
      <c r="B56" s="24" t="s">
        <v>49</v>
      </c>
    </row>
    <row r="57" spans="2:2" ht="15" customHeight="1" x14ac:dyDescent="0.35">
      <c r="B57" s="24" t="s">
        <v>50</v>
      </c>
    </row>
    <row r="58" spans="2:2" ht="15" customHeight="1" x14ac:dyDescent="0.35">
      <c r="B58" s="24" t="s">
        <v>665</v>
      </c>
    </row>
    <row r="59" spans="2:2" ht="15" customHeight="1" x14ac:dyDescent="0.35">
      <c r="B59" s="24" t="s">
        <v>666</v>
      </c>
    </row>
    <row r="60" spans="2:2" ht="15" customHeight="1" x14ac:dyDescent="0.35">
      <c r="B60" s="24" t="s">
        <v>667</v>
      </c>
    </row>
    <row r="61" spans="2:2" ht="15" customHeight="1" x14ac:dyDescent="0.35">
      <c r="B61" s="24" t="s">
        <v>661</v>
      </c>
    </row>
    <row r="62" spans="2:2" ht="15" customHeight="1" x14ac:dyDescent="0.35">
      <c r="B62" s="24" t="s">
        <v>658</v>
      </c>
    </row>
    <row r="63" spans="2:2" ht="15" customHeight="1" x14ac:dyDescent="0.35">
      <c r="B63" s="24" t="s">
        <v>663</v>
      </c>
    </row>
    <row r="64" spans="2:2" ht="15" customHeight="1" x14ac:dyDescent="0.35">
      <c r="B64" s="24" t="s">
        <v>662</v>
      </c>
    </row>
    <row r="65" spans="2:2" ht="15" customHeight="1" x14ac:dyDescent="0.35">
      <c r="B65" s="24" t="s">
        <v>664</v>
      </c>
    </row>
  </sheetData>
  <sortState ref="B288:B298">
    <sortCondition ref="B288"/>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X2"/>
  <sheetViews>
    <sheetView topLeftCell="GR1" workbookViewId="0">
      <selection activeCell="A2" sqref="A2:GX2"/>
    </sheetView>
  </sheetViews>
  <sheetFormatPr defaultColWidth="9.1796875" defaultRowHeight="15" customHeight="1" x14ac:dyDescent="0.35"/>
  <cols>
    <col min="1" max="1" width="6.26953125" style="24" bestFit="1" customWidth="1"/>
    <col min="2" max="2" width="9.7265625" style="24" bestFit="1" customWidth="1"/>
    <col min="3" max="3" width="6.26953125" style="24" bestFit="1" customWidth="1"/>
    <col min="4" max="4" width="15.1796875" style="24" bestFit="1" customWidth="1"/>
    <col min="5" max="5" width="18.1796875" style="24" bestFit="1" customWidth="1"/>
    <col min="6" max="6" width="19.1796875" style="24" bestFit="1" customWidth="1"/>
    <col min="7" max="7" width="14.54296875" style="24" bestFit="1" customWidth="1"/>
    <col min="8" max="8" width="20.81640625" style="24" bestFit="1" customWidth="1"/>
    <col min="9" max="9" width="16.7265625" style="24" bestFit="1" customWidth="1"/>
    <col min="10" max="10" width="20.54296875" style="24" bestFit="1" customWidth="1"/>
    <col min="11" max="11" width="21.7265625" style="24" bestFit="1" customWidth="1"/>
    <col min="12" max="12" width="20.453125" style="24" bestFit="1" customWidth="1"/>
    <col min="13" max="13" width="16.26953125" style="24" bestFit="1" customWidth="1"/>
    <col min="14" max="14" width="20.1796875" style="24" bestFit="1" customWidth="1"/>
    <col min="15" max="15" width="21.1796875" style="24" bestFit="1" customWidth="1"/>
    <col min="16" max="16" width="23.7265625" style="24" bestFit="1" customWidth="1"/>
    <col min="17" max="17" width="10.7265625" style="24" bestFit="1" customWidth="1"/>
    <col min="18" max="18" width="21.7265625" style="24" bestFit="1" customWidth="1"/>
    <col min="19" max="19" width="9" style="24" bestFit="1" customWidth="1"/>
    <col min="20" max="20" width="9.26953125" style="24" bestFit="1" customWidth="1"/>
    <col min="21" max="21" width="4.453125" style="24" bestFit="1" customWidth="1"/>
    <col min="22" max="22" width="6.7265625" style="24" bestFit="1" customWidth="1"/>
    <col min="23" max="23" width="4.7265625" style="24" bestFit="1" customWidth="1"/>
    <col min="24" max="24" width="13.81640625" style="24" bestFit="1" customWidth="1"/>
    <col min="25" max="25" width="23" style="24" bestFit="1" customWidth="1"/>
    <col min="26" max="26" width="12.26953125" style="24" bestFit="1" customWidth="1"/>
    <col min="27" max="27" width="23" style="24" bestFit="1" customWidth="1"/>
    <col min="28" max="28" width="12.26953125" style="24" bestFit="1" customWidth="1"/>
    <col min="29" max="29" width="23" style="24" bestFit="1" customWidth="1"/>
    <col min="30" max="30" width="12.26953125" style="24" bestFit="1" customWidth="1"/>
    <col min="31" max="31" width="27.1796875" style="24" bestFit="1" customWidth="1"/>
    <col min="32" max="32" width="26.26953125" style="24" bestFit="1" customWidth="1"/>
    <col min="33" max="33" width="27.1796875" style="24" bestFit="1" customWidth="1"/>
    <col min="34" max="34" width="24.54296875" style="24" bestFit="1" customWidth="1"/>
    <col min="35" max="35" width="28" style="24" bestFit="1" customWidth="1"/>
    <col min="36" max="36" width="26.26953125" style="24" bestFit="1" customWidth="1"/>
    <col min="37" max="37" width="27.1796875" style="24" bestFit="1" customWidth="1"/>
    <col min="38" max="38" width="24.54296875" style="24" bestFit="1" customWidth="1"/>
    <col min="39" max="39" width="18.1796875" style="24" bestFit="1" customWidth="1"/>
    <col min="40" max="40" width="16.26953125" style="24" bestFit="1" customWidth="1"/>
    <col min="41" max="41" width="21.453125" style="24" bestFit="1" customWidth="1"/>
    <col min="42" max="42" width="13.54296875" style="24" bestFit="1" customWidth="1"/>
    <col min="43" max="43" width="21.81640625" style="24" bestFit="1" customWidth="1"/>
    <col min="44" max="44" width="22.453125" style="24" bestFit="1" customWidth="1"/>
    <col min="45" max="45" width="32.7265625" style="24" bestFit="1" customWidth="1"/>
    <col min="46" max="46" width="23" style="24" bestFit="1" customWidth="1"/>
    <col min="47" max="47" width="15.1796875" style="24" bestFit="1" customWidth="1"/>
    <col min="48" max="48" width="23.453125" style="24" bestFit="1" customWidth="1"/>
    <col min="49" max="49" width="18.1796875" style="24" bestFit="1" customWidth="1"/>
    <col min="50" max="50" width="16.26953125" style="24" bestFit="1" customWidth="1"/>
    <col min="51" max="51" width="21.453125" style="24" bestFit="1" customWidth="1"/>
    <col min="52" max="52" width="13.54296875" style="24" bestFit="1" customWidth="1"/>
    <col min="53" max="53" width="21.81640625" style="24" bestFit="1" customWidth="1"/>
    <col min="54" max="54" width="22.453125" style="24" bestFit="1" customWidth="1"/>
    <col min="55" max="55" width="32.7265625" style="24" bestFit="1" customWidth="1"/>
    <col min="56" max="56" width="23" style="24" bestFit="1" customWidth="1"/>
    <col min="57" max="57" width="15.1796875" style="24" bestFit="1" customWidth="1"/>
    <col min="58" max="58" width="23.453125" style="24" bestFit="1" customWidth="1"/>
    <col min="59" max="59" width="17.453125" style="24" bestFit="1" customWidth="1"/>
    <col min="60" max="60" width="20.453125" style="24" bestFit="1" customWidth="1"/>
    <col min="61" max="61" width="12.54296875" style="24" bestFit="1" customWidth="1"/>
    <col min="62" max="62" width="20.81640625" style="24" bestFit="1" customWidth="1"/>
    <col min="63" max="63" width="21.54296875" style="24" bestFit="1" customWidth="1"/>
    <col min="64" max="64" width="15.26953125" style="24" bestFit="1" customWidth="1"/>
    <col min="65" max="65" width="20.7265625" style="24" bestFit="1" customWidth="1"/>
    <col min="66" max="66" width="12.81640625" style="24" bestFit="1" customWidth="1"/>
    <col min="67" max="67" width="21.1796875" style="24" bestFit="1" customWidth="1"/>
    <col min="68" max="68" width="21.81640625" style="24" bestFit="1" customWidth="1"/>
    <col min="69" max="69" width="30.7265625" style="24" bestFit="1" customWidth="1"/>
    <col min="70" max="70" width="29" style="24" bestFit="1" customWidth="1"/>
    <col min="71" max="71" width="39.81640625" style="24" bestFit="1" customWidth="1"/>
    <col min="72" max="72" width="34.453125" style="24" bestFit="1" customWidth="1"/>
    <col min="73" max="73" width="35.453125" style="24" bestFit="1" customWidth="1"/>
    <col min="74" max="74" width="23.453125" style="24" bestFit="1" customWidth="1"/>
    <col min="75" max="75" width="22.1796875" style="24" bestFit="1" customWidth="1"/>
    <col min="76" max="76" width="22" style="24" bestFit="1" customWidth="1"/>
    <col min="77" max="77" width="16.26953125" style="24" bestFit="1" customWidth="1"/>
    <col min="78" max="78" width="35.26953125" style="24" bestFit="1" customWidth="1"/>
    <col min="79" max="79" width="28.7265625" style="24" bestFit="1" customWidth="1"/>
    <col min="80" max="80" width="30.7265625" style="24" bestFit="1" customWidth="1"/>
    <col min="81" max="81" width="29" style="24" bestFit="1" customWidth="1"/>
    <col min="82" max="82" width="39.81640625" style="24" bestFit="1" customWidth="1"/>
    <col min="83" max="83" width="34.453125" style="24" bestFit="1" customWidth="1"/>
    <col min="84" max="84" width="35.453125" style="24" bestFit="1" customWidth="1"/>
    <col min="85" max="85" width="23.453125" style="24" bestFit="1" customWidth="1"/>
    <col min="86" max="86" width="22.1796875" style="24" bestFit="1" customWidth="1"/>
    <col min="87" max="87" width="22" style="24" bestFit="1" customWidth="1"/>
    <col min="88" max="88" width="16.26953125" style="24" bestFit="1" customWidth="1"/>
    <col min="89" max="89" width="35.26953125" style="24" bestFit="1" customWidth="1"/>
    <col min="90" max="90" width="28.7265625" style="24" bestFit="1" customWidth="1"/>
    <col min="91" max="91" width="30.7265625" style="24" bestFit="1" customWidth="1"/>
    <col min="92" max="92" width="29" style="24" bestFit="1" customWidth="1"/>
    <col min="93" max="93" width="39.81640625" style="24" bestFit="1" customWidth="1"/>
    <col min="94" max="94" width="34.453125" style="24" bestFit="1" customWidth="1"/>
    <col min="95" max="95" width="35.453125" style="24" bestFit="1" customWidth="1"/>
    <col min="96" max="96" width="23.453125" style="24" bestFit="1" customWidth="1"/>
    <col min="97" max="97" width="22.1796875" style="24" bestFit="1" customWidth="1"/>
    <col min="98" max="98" width="22" style="24" bestFit="1" customWidth="1"/>
    <col min="99" max="99" width="16.26953125" style="24" bestFit="1" customWidth="1"/>
    <col min="100" max="100" width="35.26953125" style="24" bestFit="1" customWidth="1"/>
    <col min="101" max="101" width="28.7265625" style="24" bestFit="1" customWidth="1"/>
    <col min="102" max="102" width="30.7265625" style="24" bestFit="1" customWidth="1"/>
    <col min="103" max="103" width="29" style="24" bestFit="1" customWidth="1"/>
    <col min="104" max="104" width="39.81640625" style="24" bestFit="1" customWidth="1"/>
    <col min="105" max="105" width="34.453125" style="24" bestFit="1" customWidth="1"/>
    <col min="106" max="106" width="35.453125" style="24" bestFit="1" customWidth="1"/>
    <col min="107" max="107" width="23.453125" style="24" bestFit="1" customWidth="1"/>
    <col min="108" max="108" width="22.1796875" style="24" bestFit="1" customWidth="1"/>
    <col min="109" max="109" width="22" style="24" bestFit="1" customWidth="1"/>
    <col min="110" max="110" width="16.26953125" style="24" bestFit="1" customWidth="1"/>
    <col min="111" max="111" width="35.26953125" style="24" bestFit="1" customWidth="1"/>
    <col min="112" max="112" width="28.7265625" style="24" bestFit="1" customWidth="1"/>
    <col min="113" max="113" width="30.7265625" style="24" bestFit="1" customWidth="1"/>
    <col min="114" max="114" width="29" style="24" bestFit="1" customWidth="1"/>
    <col min="115" max="115" width="39.81640625" style="24" bestFit="1" customWidth="1"/>
    <col min="116" max="116" width="34.453125" style="24" bestFit="1" customWidth="1"/>
    <col min="117" max="117" width="35.453125" style="24" bestFit="1" customWidth="1"/>
    <col min="118" max="118" width="23.453125" style="24" bestFit="1" customWidth="1"/>
    <col min="119" max="119" width="22.1796875" style="24" bestFit="1" customWidth="1"/>
    <col min="120" max="120" width="22" style="24" bestFit="1" customWidth="1"/>
    <col min="121" max="121" width="16.26953125" style="24" bestFit="1" customWidth="1"/>
    <col min="122" max="122" width="35.26953125" style="24" bestFit="1" customWidth="1"/>
    <col min="123" max="123" width="28.7265625" style="24" bestFit="1" customWidth="1"/>
    <col min="124" max="124" width="30.7265625" style="24" bestFit="1" customWidth="1"/>
    <col min="125" max="125" width="29" style="24" bestFit="1" customWidth="1"/>
    <col min="126" max="126" width="39.81640625" style="24" bestFit="1" customWidth="1"/>
    <col min="127" max="127" width="34.453125" style="24" bestFit="1" customWidth="1"/>
    <col min="128" max="128" width="35.453125" style="24" bestFit="1" customWidth="1"/>
    <col min="129" max="129" width="23.453125" style="24" bestFit="1" customWidth="1"/>
    <col min="130" max="130" width="22.1796875" style="24" bestFit="1" customWidth="1"/>
    <col min="131" max="131" width="22" style="24" bestFit="1" customWidth="1"/>
    <col min="132" max="132" width="16.26953125" style="24" bestFit="1" customWidth="1"/>
    <col min="133" max="133" width="35.26953125" style="24" bestFit="1" customWidth="1"/>
    <col min="134" max="134" width="28.7265625" style="24" bestFit="1" customWidth="1"/>
    <col min="135" max="135" width="30.7265625" style="24" bestFit="1" customWidth="1"/>
    <col min="136" max="136" width="29" style="24" bestFit="1" customWidth="1"/>
    <col min="137" max="137" width="39.81640625" style="24" bestFit="1" customWidth="1"/>
    <col min="138" max="138" width="34.453125" style="24" bestFit="1" customWidth="1"/>
    <col min="139" max="139" width="35.453125" style="24" bestFit="1" customWidth="1"/>
    <col min="140" max="140" width="23.453125" style="24" bestFit="1" customWidth="1"/>
    <col min="141" max="141" width="22.1796875" style="24" bestFit="1" customWidth="1"/>
    <col min="142" max="142" width="22" style="24" bestFit="1" customWidth="1"/>
    <col min="143" max="143" width="16.26953125" style="24" bestFit="1" customWidth="1"/>
    <col min="144" max="144" width="35.26953125" style="24" bestFit="1" customWidth="1"/>
    <col min="145" max="145" width="28.7265625" style="24" bestFit="1" customWidth="1"/>
    <col min="146" max="146" width="30.7265625" style="24" bestFit="1" customWidth="1"/>
    <col min="147" max="147" width="29" style="24" bestFit="1" customWidth="1"/>
    <col min="148" max="148" width="39.81640625" style="24" bestFit="1" customWidth="1"/>
    <col min="149" max="149" width="34.453125" style="24" bestFit="1" customWidth="1"/>
    <col min="150" max="150" width="35.453125" style="24" bestFit="1" customWidth="1"/>
    <col min="151" max="151" width="23.453125" style="24" bestFit="1" customWidth="1"/>
    <col min="152" max="152" width="22.1796875" style="24" bestFit="1" customWidth="1"/>
    <col min="153" max="153" width="22" style="24" bestFit="1" customWidth="1"/>
    <col min="154" max="154" width="16.26953125" style="24" bestFit="1" customWidth="1"/>
    <col min="155" max="155" width="35.26953125" style="24" bestFit="1" customWidth="1"/>
    <col min="156" max="156" width="28.7265625" style="24" bestFit="1" customWidth="1"/>
    <col min="157" max="157" width="30.7265625" style="24" bestFit="1" customWidth="1"/>
    <col min="158" max="158" width="29" style="24" bestFit="1" customWidth="1"/>
    <col min="159" max="159" width="39.81640625" style="24" bestFit="1" customWidth="1"/>
    <col min="160" max="160" width="34.453125" style="24" bestFit="1" customWidth="1"/>
    <col min="161" max="161" width="35.453125" style="24" bestFit="1" customWidth="1"/>
    <col min="162" max="162" width="23.453125" style="24" bestFit="1" customWidth="1"/>
    <col min="163" max="163" width="22.1796875" style="24" bestFit="1" customWidth="1"/>
    <col min="164" max="164" width="22" style="24" bestFit="1" customWidth="1"/>
    <col min="165" max="165" width="16.26953125" style="24" bestFit="1" customWidth="1"/>
    <col min="166" max="166" width="35.26953125" style="24" bestFit="1" customWidth="1"/>
    <col min="167" max="167" width="28.7265625" style="24" bestFit="1" customWidth="1"/>
    <col min="168" max="168" width="31.7265625" style="24" bestFit="1" customWidth="1"/>
    <col min="169" max="169" width="30.1796875" style="24" bestFit="1" customWidth="1"/>
    <col min="170" max="170" width="40.81640625" style="24" bestFit="1" customWidth="1"/>
    <col min="171" max="171" width="35.453125" style="24" bestFit="1" customWidth="1"/>
    <col min="172" max="172" width="36.453125" style="24" bestFit="1" customWidth="1"/>
    <col min="173" max="173" width="24.453125" style="24" bestFit="1" customWidth="1"/>
    <col min="174" max="174" width="23.1796875" style="24" bestFit="1" customWidth="1"/>
    <col min="175" max="175" width="23" style="24" bestFit="1" customWidth="1"/>
    <col min="176" max="176" width="17.453125" style="24" bestFit="1" customWidth="1"/>
    <col min="177" max="177" width="36.26953125" style="24" bestFit="1" customWidth="1"/>
    <col min="178" max="178" width="29.81640625" style="24" bestFit="1" customWidth="1"/>
    <col min="179" max="179" width="20.54296875" style="24" bestFit="1" customWidth="1"/>
    <col min="180" max="180" width="12.7265625" style="24" bestFit="1" customWidth="1"/>
    <col min="181" max="181" width="14.81640625" style="24" bestFit="1" customWidth="1"/>
    <col min="182" max="182" width="21.1796875" style="24" bestFit="1" customWidth="1"/>
    <col min="183" max="183" width="38.26953125" style="24" bestFit="1" customWidth="1"/>
    <col min="184" max="184" width="11" style="24" bestFit="1" customWidth="1"/>
    <col min="185" max="185" width="31.26953125" style="24" bestFit="1" customWidth="1"/>
    <col min="186" max="186" width="44" style="24" bestFit="1" customWidth="1"/>
    <col min="187" max="187" width="20.54296875" style="24" bestFit="1" customWidth="1"/>
    <col min="188" max="188" width="12.7265625" style="24" bestFit="1" customWidth="1"/>
    <col min="189" max="189" width="14.81640625" style="24" bestFit="1" customWidth="1"/>
    <col min="190" max="190" width="21.1796875" style="24" bestFit="1" customWidth="1"/>
    <col min="191" max="191" width="38.26953125" style="24" bestFit="1" customWidth="1"/>
    <col min="192" max="192" width="11" style="24" bestFit="1" customWidth="1"/>
    <col min="193" max="193" width="31.26953125" style="24" bestFit="1" customWidth="1"/>
    <col min="194" max="194" width="44" style="24" bestFit="1" customWidth="1"/>
    <col min="195" max="195" width="20.54296875" style="24" bestFit="1" customWidth="1"/>
    <col min="196" max="196" width="12.7265625" style="24" bestFit="1" customWidth="1"/>
    <col min="197" max="197" width="14.81640625" style="24" bestFit="1" customWidth="1"/>
    <col min="198" max="198" width="21.1796875" style="24" bestFit="1" customWidth="1"/>
    <col min="199" max="199" width="38.26953125" style="24" bestFit="1" customWidth="1"/>
    <col min="200" max="200" width="11" style="24" bestFit="1" customWidth="1"/>
    <col min="201" max="201" width="31.26953125" style="24" bestFit="1" customWidth="1"/>
    <col min="202" max="202" width="44" style="24" bestFit="1" customWidth="1"/>
    <col min="203" max="203" width="33.54296875" style="24" bestFit="1" customWidth="1"/>
    <col min="204" max="204" width="40.7265625" style="24" bestFit="1" customWidth="1"/>
    <col min="205" max="205" width="33.54296875" style="24" bestFit="1" customWidth="1"/>
    <col min="206" max="206" width="40.7265625" style="24" bestFit="1" customWidth="1"/>
    <col min="207" max="16384" width="9.1796875" style="24"/>
  </cols>
  <sheetData>
    <row r="1" spans="1:206" ht="15" customHeight="1" x14ac:dyDescent="0.35">
      <c r="A1" s="22" t="s">
        <v>60</v>
      </c>
      <c r="B1" s="22" t="s">
        <v>61</v>
      </c>
      <c r="C1" s="22" t="s">
        <v>112</v>
      </c>
      <c r="D1" s="22" t="s">
        <v>62</v>
      </c>
      <c r="E1" s="22" t="s">
        <v>63</v>
      </c>
      <c r="F1" s="22" t="s">
        <v>496</v>
      </c>
      <c r="G1" s="22" t="s">
        <v>497</v>
      </c>
      <c r="H1" s="22" t="s">
        <v>66</v>
      </c>
      <c r="I1" s="22" t="s">
        <v>65</v>
      </c>
      <c r="J1" s="22" t="s">
        <v>64</v>
      </c>
      <c r="K1" s="22" t="s">
        <v>498</v>
      </c>
      <c r="L1" s="22" t="s">
        <v>67</v>
      </c>
      <c r="M1" s="22" t="s">
        <v>69</v>
      </c>
      <c r="N1" s="22" t="s">
        <v>68</v>
      </c>
      <c r="O1" s="22" t="s">
        <v>499</v>
      </c>
      <c r="P1" s="22" t="s">
        <v>185</v>
      </c>
      <c r="Q1" s="22" t="s">
        <v>70</v>
      </c>
      <c r="R1" s="22" t="s">
        <v>76</v>
      </c>
      <c r="S1" s="22" t="s">
        <v>71</v>
      </c>
      <c r="T1" s="22" t="s">
        <v>72</v>
      </c>
      <c r="U1" s="22" t="s">
        <v>73</v>
      </c>
      <c r="V1" s="22" t="s">
        <v>74</v>
      </c>
      <c r="W1" s="22" t="s">
        <v>75</v>
      </c>
      <c r="X1" s="22" t="s">
        <v>124</v>
      </c>
      <c r="Y1" s="22" t="s">
        <v>126</v>
      </c>
      <c r="Z1" s="22" t="s">
        <v>127</v>
      </c>
      <c r="AA1" s="22" t="s">
        <v>128</v>
      </c>
      <c r="AB1" s="22" t="s">
        <v>129</v>
      </c>
      <c r="AC1" s="22" t="s">
        <v>130</v>
      </c>
      <c r="AD1" s="22" t="s">
        <v>131</v>
      </c>
      <c r="AE1" s="22" t="s">
        <v>353</v>
      </c>
      <c r="AF1" s="22" t="s">
        <v>355</v>
      </c>
      <c r="AG1" s="22" t="s">
        <v>356</v>
      </c>
      <c r="AH1" s="22" t="s">
        <v>474</v>
      </c>
      <c r="AI1" s="22" t="s">
        <v>354</v>
      </c>
      <c r="AJ1" s="22" t="s">
        <v>357</v>
      </c>
      <c r="AK1" s="22" t="s">
        <v>358</v>
      </c>
      <c r="AL1" s="22" t="s">
        <v>475</v>
      </c>
      <c r="AM1" s="21" t="s">
        <v>506</v>
      </c>
      <c r="AN1" s="21" t="s">
        <v>427</v>
      </c>
      <c r="AO1" s="21" t="s">
        <v>507</v>
      </c>
      <c r="AP1" s="21" t="s">
        <v>508</v>
      </c>
      <c r="AQ1" s="21" t="s">
        <v>509</v>
      </c>
      <c r="AR1" s="21" t="s">
        <v>510</v>
      </c>
      <c r="AS1" s="21" t="s">
        <v>500</v>
      </c>
      <c r="AT1" s="21" t="s">
        <v>502</v>
      </c>
      <c r="AU1" s="21" t="s">
        <v>503</v>
      </c>
      <c r="AV1" s="21" t="s">
        <v>504</v>
      </c>
      <c r="AW1" s="21" t="s">
        <v>505</v>
      </c>
      <c r="AX1" s="21" t="s">
        <v>428</v>
      </c>
      <c r="AY1" s="21" t="s">
        <v>511</v>
      </c>
      <c r="AZ1" s="21" t="s">
        <v>512</v>
      </c>
      <c r="BA1" s="21" t="s">
        <v>513</v>
      </c>
      <c r="BB1" s="21" t="s">
        <v>514</v>
      </c>
      <c r="BC1" s="21" t="s">
        <v>501</v>
      </c>
      <c r="BD1" s="21" t="s">
        <v>515</v>
      </c>
      <c r="BE1" s="21" t="s">
        <v>516</v>
      </c>
      <c r="BF1" s="21" t="s">
        <v>517</v>
      </c>
      <c r="BG1" s="21" t="s">
        <v>360</v>
      </c>
      <c r="BH1" s="21" t="s">
        <v>518</v>
      </c>
      <c r="BI1" s="21" t="s">
        <v>519</v>
      </c>
      <c r="BJ1" s="21" t="s">
        <v>520</v>
      </c>
      <c r="BK1" s="21" t="s">
        <v>521</v>
      </c>
      <c r="BL1" s="21" t="s">
        <v>361</v>
      </c>
      <c r="BM1" s="21" t="s">
        <v>522</v>
      </c>
      <c r="BN1" s="21" t="s">
        <v>523</v>
      </c>
      <c r="BO1" s="21" t="s">
        <v>524</v>
      </c>
      <c r="BP1" s="21" t="s">
        <v>525</v>
      </c>
      <c r="BQ1" s="21" t="s">
        <v>528</v>
      </c>
      <c r="BR1" s="22" t="s">
        <v>529</v>
      </c>
      <c r="BS1" s="21" t="s">
        <v>377</v>
      </c>
      <c r="BT1" s="22" t="s">
        <v>530</v>
      </c>
      <c r="BU1" s="22" t="s">
        <v>531</v>
      </c>
      <c r="BV1" s="21" t="s">
        <v>532</v>
      </c>
      <c r="BW1" s="21" t="s">
        <v>533</v>
      </c>
      <c r="BX1" s="21" t="s">
        <v>534</v>
      </c>
      <c r="BY1" s="21" t="s">
        <v>535</v>
      </c>
      <c r="BZ1" s="23" t="s">
        <v>536</v>
      </c>
      <c r="CA1" s="23" t="s">
        <v>537</v>
      </c>
      <c r="CB1" s="21" t="s">
        <v>538</v>
      </c>
      <c r="CC1" s="22" t="s">
        <v>539</v>
      </c>
      <c r="CD1" s="21" t="s">
        <v>378</v>
      </c>
      <c r="CE1" s="22" t="s">
        <v>540</v>
      </c>
      <c r="CF1" s="22" t="s">
        <v>541</v>
      </c>
      <c r="CG1" s="21" t="s">
        <v>542</v>
      </c>
      <c r="CH1" s="21" t="s">
        <v>543</v>
      </c>
      <c r="CI1" s="21" t="s">
        <v>544</v>
      </c>
      <c r="CJ1" s="21" t="s">
        <v>545</v>
      </c>
      <c r="CK1" s="23" t="s">
        <v>546</v>
      </c>
      <c r="CL1" s="23" t="s">
        <v>547</v>
      </c>
      <c r="CM1" s="21" t="s">
        <v>548</v>
      </c>
      <c r="CN1" s="22" t="s">
        <v>549</v>
      </c>
      <c r="CO1" s="21" t="s">
        <v>379</v>
      </c>
      <c r="CP1" s="22" t="s">
        <v>550</v>
      </c>
      <c r="CQ1" s="22" t="s">
        <v>551</v>
      </c>
      <c r="CR1" s="21" t="s">
        <v>552</v>
      </c>
      <c r="CS1" s="21" t="s">
        <v>553</v>
      </c>
      <c r="CT1" s="21" t="s">
        <v>554</v>
      </c>
      <c r="CU1" s="21" t="s">
        <v>555</v>
      </c>
      <c r="CV1" s="23" t="s">
        <v>556</v>
      </c>
      <c r="CW1" s="23" t="s">
        <v>557</v>
      </c>
      <c r="CX1" s="21" t="s">
        <v>559</v>
      </c>
      <c r="CY1" s="22" t="s">
        <v>560</v>
      </c>
      <c r="CZ1" s="21" t="s">
        <v>380</v>
      </c>
      <c r="DA1" s="22" t="s">
        <v>561</v>
      </c>
      <c r="DB1" s="22" t="s">
        <v>562</v>
      </c>
      <c r="DC1" s="21" t="s">
        <v>563</v>
      </c>
      <c r="DD1" s="21" t="s">
        <v>564</v>
      </c>
      <c r="DE1" s="21" t="s">
        <v>565</v>
      </c>
      <c r="DF1" s="21" t="s">
        <v>566</v>
      </c>
      <c r="DG1" s="23" t="s">
        <v>567</v>
      </c>
      <c r="DH1" s="23" t="s">
        <v>568</v>
      </c>
      <c r="DI1" s="21" t="s">
        <v>569</v>
      </c>
      <c r="DJ1" s="22" t="s">
        <v>570</v>
      </c>
      <c r="DK1" s="21" t="s">
        <v>381</v>
      </c>
      <c r="DL1" s="22" t="s">
        <v>571</v>
      </c>
      <c r="DM1" s="22" t="s">
        <v>572</v>
      </c>
      <c r="DN1" s="21" t="s">
        <v>573</v>
      </c>
      <c r="DO1" s="21" t="s">
        <v>574</v>
      </c>
      <c r="DP1" s="21" t="s">
        <v>575</v>
      </c>
      <c r="DQ1" s="21" t="s">
        <v>576</v>
      </c>
      <c r="DR1" s="23" t="s">
        <v>577</v>
      </c>
      <c r="DS1" s="23" t="s">
        <v>578</v>
      </c>
      <c r="DT1" s="21" t="s">
        <v>579</v>
      </c>
      <c r="DU1" s="22" t="s">
        <v>580</v>
      </c>
      <c r="DV1" s="21" t="s">
        <v>382</v>
      </c>
      <c r="DW1" s="22" t="s">
        <v>581</v>
      </c>
      <c r="DX1" s="22" t="s">
        <v>582</v>
      </c>
      <c r="DY1" s="21" t="s">
        <v>583</v>
      </c>
      <c r="DZ1" s="21" t="s">
        <v>584</v>
      </c>
      <c r="EA1" s="21" t="s">
        <v>585</v>
      </c>
      <c r="EB1" s="21" t="s">
        <v>586</v>
      </c>
      <c r="EC1" s="23" t="s">
        <v>587</v>
      </c>
      <c r="ED1" s="23" t="s">
        <v>588</v>
      </c>
      <c r="EE1" s="21" t="s">
        <v>589</v>
      </c>
      <c r="EF1" s="22" t="s">
        <v>590</v>
      </c>
      <c r="EG1" s="21" t="s">
        <v>383</v>
      </c>
      <c r="EH1" s="22" t="s">
        <v>591</v>
      </c>
      <c r="EI1" s="22" t="s">
        <v>592</v>
      </c>
      <c r="EJ1" s="21" t="s">
        <v>593</v>
      </c>
      <c r="EK1" s="21" t="s">
        <v>594</v>
      </c>
      <c r="EL1" s="21" t="s">
        <v>595</v>
      </c>
      <c r="EM1" s="21" t="s">
        <v>596</v>
      </c>
      <c r="EN1" s="23" t="s">
        <v>597</v>
      </c>
      <c r="EO1" s="23" t="s">
        <v>598</v>
      </c>
      <c r="EP1" s="21" t="s">
        <v>599</v>
      </c>
      <c r="EQ1" s="22" t="s">
        <v>600</v>
      </c>
      <c r="ER1" s="21" t="s">
        <v>384</v>
      </c>
      <c r="ES1" s="22" t="s">
        <v>601</v>
      </c>
      <c r="ET1" s="22" t="s">
        <v>602</v>
      </c>
      <c r="EU1" s="21" t="s">
        <v>603</v>
      </c>
      <c r="EV1" s="21" t="s">
        <v>604</v>
      </c>
      <c r="EW1" s="21" t="s">
        <v>605</v>
      </c>
      <c r="EX1" s="21" t="s">
        <v>606</v>
      </c>
      <c r="EY1" s="23" t="s">
        <v>607</v>
      </c>
      <c r="EZ1" s="23" t="s">
        <v>608</v>
      </c>
      <c r="FA1" s="21" t="s">
        <v>609</v>
      </c>
      <c r="FB1" s="22" t="s">
        <v>610</v>
      </c>
      <c r="FC1" s="21" t="s">
        <v>385</v>
      </c>
      <c r="FD1" s="22" t="s">
        <v>611</v>
      </c>
      <c r="FE1" s="22" t="s">
        <v>612</v>
      </c>
      <c r="FF1" s="21" t="s">
        <v>613</v>
      </c>
      <c r="FG1" s="21" t="s">
        <v>614</v>
      </c>
      <c r="FH1" s="21" t="s">
        <v>615</v>
      </c>
      <c r="FI1" s="21" t="s">
        <v>616</v>
      </c>
      <c r="FJ1" s="23" t="s">
        <v>617</v>
      </c>
      <c r="FK1" s="23" t="s">
        <v>618</v>
      </c>
      <c r="FL1" s="21" t="s">
        <v>619</v>
      </c>
      <c r="FM1" s="22" t="s">
        <v>620</v>
      </c>
      <c r="FN1" s="21" t="s">
        <v>386</v>
      </c>
      <c r="FO1" s="22" t="s">
        <v>621</v>
      </c>
      <c r="FP1" s="22" t="s">
        <v>622</v>
      </c>
      <c r="FQ1" s="21" t="s">
        <v>623</v>
      </c>
      <c r="FR1" s="21" t="s">
        <v>624</v>
      </c>
      <c r="FS1" s="21" t="s">
        <v>625</v>
      </c>
      <c r="FT1" s="21" t="s">
        <v>626</v>
      </c>
      <c r="FU1" s="23" t="s">
        <v>627</v>
      </c>
      <c r="FV1" s="23" t="s">
        <v>628</v>
      </c>
      <c r="FW1" s="22" t="s">
        <v>629</v>
      </c>
      <c r="FX1" s="22" t="s">
        <v>630</v>
      </c>
      <c r="FY1" s="22" t="s">
        <v>631</v>
      </c>
      <c r="FZ1" s="25" t="s">
        <v>493</v>
      </c>
      <c r="GA1" s="25" t="s">
        <v>632</v>
      </c>
      <c r="GB1" s="22" t="s">
        <v>633</v>
      </c>
      <c r="GC1" s="22" t="s">
        <v>634</v>
      </c>
      <c r="GD1" s="22" t="s">
        <v>635</v>
      </c>
      <c r="GE1" s="22" t="s">
        <v>636</v>
      </c>
      <c r="GF1" s="22" t="s">
        <v>637</v>
      </c>
      <c r="GG1" s="22" t="s">
        <v>638</v>
      </c>
      <c r="GH1" s="25" t="s">
        <v>494</v>
      </c>
      <c r="GI1" s="25" t="s">
        <v>639</v>
      </c>
      <c r="GJ1" s="22" t="s">
        <v>640</v>
      </c>
      <c r="GK1" s="22" t="s">
        <v>641</v>
      </c>
      <c r="GL1" s="22" t="s">
        <v>642</v>
      </c>
      <c r="GM1" s="22" t="s">
        <v>643</v>
      </c>
      <c r="GN1" s="22" t="s">
        <v>644</v>
      </c>
      <c r="GO1" s="22" t="s">
        <v>645</v>
      </c>
      <c r="GP1" s="25" t="s">
        <v>495</v>
      </c>
      <c r="GQ1" s="25" t="s">
        <v>646</v>
      </c>
      <c r="GR1" s="22" t="s">
        <v>647</v>
      </c>
      <c r="GS1" s="22" t="s">
        <v>648</v>
      </c>
      <c r="GT1" s="22" t="s">
        <v>649</v>
      </c>
      <c r="GU1" s="26" t="s">
        <v>650</v>
      </c>
      <c r="GV1" s="26" t="s">
        <v>526</v>
      </c>
      <c r="GW1" s="26" t="s">
        <v>651</v>
      </c>
      <c r="GX1" s="26" t="s">
        <v>527</v>
      </c>
    </row>
    <row r="2" spans="1:206" ht="15" customHeight="1" x14ac:dyDescent="0.35">
      <c r="A2" s="24" t="str">
        <f>nome</f>
        <v>Roberto</v>
      </c>
      <c r="B2" s="24" t="str">
        <f>cognome</f>
        <v>Giunta</v>
      </c>
      <c r="C2" s="24">
        <f>sesso</f>
        <v>0</v>
      </c>
      <c r="D2" s="24">
        <f>stato_nascita</f>
        <v>0</v>
      </c>
      <c r="E2" s="24">
        <f>comune_nascita</f>
        <v>0</v>
      </c>
      <c r="F2" s="24">
        <f>provincia_nascita</f>
        <v>0</v>
      </c>
      <c r="G2" s="24" t="str">
        <f>data_nascita</f>
        <v>1947</v>
      </c>
      <c r="H2" s="24">
        <f>indirizzo_residenza</f>
        <v>0</v>
      </c>
      <c r="I2" s="24">
        <f>cap_residenza</f>
        <v>0</v>
      </c>
      <c r="J2" s="24">
        <f>comune_residenza</f>
        <v>0</v>
      </c>
      <c r="K2" s="24">
        <f>provincia_residenza</f>
        <v>0</v>
      </c>
      <c r="L2" s="24">
        <f>indirizzo_domicilio</f>
        <v>0</v>
      </c>
      <c r="M2" s="24">
        <f>cap_domicilio</f>
        <v>0</v>
      </c>
      <c r="N2" s="24">
        <f>comune_domicilio</f>
        <v>0</v>
      </c>
      <c r="O2" s="24">
        <f>provincia_domicilio</f>
        <v>0</v>
      </c>
      <c r="P2" s="24">
        <f>codice_fiscale</f>
        <v>0</v>
      </c>
      <c r="Q2" s="24" t="str">
        <f>partita_iva</f>
        <v>08334480962</v>
      </c>
      <c r="R2" s="24" t="str">
        <f>intestatario_partita_iva</f>
        <v>GIUNTA ROBERTO</v>
      </c>
      <c r="S2" s="24">
        <f>telefono</f>
        <v>0</v>
      </c>
      <c r="T2" s="24">
        <f>cellulare</f>
        <v>0</v>
      </c>
      <c r="U2" s="24">
        <f>fax</f>
        <v>0</v>
      </c>
      <c r="V2" s="24">
        <f>email</f>
        <v>0</v>
      </c>
      <c r="W2" s="24">
        <f>pec</f>
        <v>0</v>
      </c>
      <c r="X2" s="24" t="str">
        <f>lingua_madre</f>
        <v>italiana</v>
      </c>
      <c r="Y2" s="24" t="str">
        <f>lingua1</f>
        <v>francese</v>
      </c>
      <c r="Z2" s="24" t="str">
        <f>lingua1_livello</f>
        <v>5 Sufficiente</v>
      </c>
      <c r="AA2" s="24" t="str">
        <f>lingua2</f>
        <v>inglese</v>
      </c>
      <c r="AB2" s="24" t="str">
        <f>lingua2_livello</f>
        <v>2 Elementare</v>
      </c>
      <c r="AC2" s="24" t="str">
        <f>lingua3</f>
        <v>spagnolo</v>
      </c>
      <c r="AD2" s="24" t="str">
        <f>lingua3_livello</f>
        <v>2 Elementare</v>
      </c>
      <c r="AE2" s="24" t="str">
        <f>spec_principale</f>
        <v>INDUSTRIA_DELLA_SALUTE</v>
      </c>
      <c r="AF2" s="24" t="str">
        <f>ads1_principale</f>
        <v>IS1 Benessere</v>
      </c>
      <c r="AG2" s="24" t="str">
        <f>ads1_secondaria</f>
        <v>IS2 Prevenzione</v>
      </c>
      <c r="AH2" s="24" t="str">
        <f>ads1_terziaria</f>
        <v>IS6 Nuovi approcci terapeutici</v>
      </c>
      <c r="AI2" s="24" t="str">
        <f>spec_secondaria</f>
        <v>AGROALIMENTARE</v>
      </c>
      <c r="AJ2" s="24" t="str">
        <f>ads2_principale</f>
        <v>AG3 Alimenti sicuri per un consumo sostenibile</v>
      </c>
      <c r="AK2" s="24" t="str">
        <f>ads2_secondaria</f>
        <v>AG4 Alimenti ad alta efficienza nutrizionale</v>
      </c>
      <c r="AL2" s="24" t="str">
        <f>ads2_terziaria</f>
        <v>AG2 Ingredienti sostenibili per un’industria alimentare competitiva</v>
      </c>
      <c r="AM2" s="24" t="str">
        <f>l1_tipo</f>
        <v>Vecchio ordinamento</v>
      </c>
      <c r="AN2" s="24" t="str">
        <f>l1_tema</f>
        <v>Medicina e Chirurgia</v>
      </c>
      <c r="AO2" s="24" t="str">
        <f>l1_anno</f>
        <v>1974</v>
      </c>
      <c r="AP2" s="24" t="str">
        <f>l1_presso</f>
        <v>Università degli Studi di Milano</v>
      </c>
      <c r="AQ2" s="24" t="str">
        <f>l1_titolo</f>
        <v>sul problema delle malattie respiratorie acute a prevalente manifestazione invernale</v>
      </c>
      <c r="AR2" s="24" t="str">
        <f>l1_voto</f>
        <v>94/110</v>
      </c>
      <c r="AS2" s="24">
        <f>l11_tema</f>
        <v>0</v>
      </c>
      <c r="AT2" s="24">
        <f>l11_anno</f>
        <v>0</v>
      </c>
      <c r="AU2" s="24">
        <f>l11_presso</f>
        <v>0</v>
      </c>
      <c r="AV2" s="24">
        <f>l11_titolo</f>
        <v>0</v>
      </c>
      <c r="AW2" s="24">
        <f>l2_tipo</f>
        <v>0</v>
      </c>
      <c r="AX2" s="24">
        <f>l2_tema</f>
        <v>0</v>
      </c>
      <c r="AY2" s="24">
        <f>l2_anno</f>
        <v>0</v>
      </c>
      <c r="AZ2" s="24">
        <f>l2_presso</f>
        <v>0</v>
      </c>
      <c r="BA2" s="24">
        <f>l2_titolo</f>
        <v>0</v>
      </c>
      <c r="BB2" s="24">
        <f>l2_voto</f>
        <v>0</v>
      </c>
      <c r="BC2" s="24">
        <f>l21_tema</f>
        <v>0</v>
      </c>
      <c r="BD2" s="24">
        <f>l21_anno</f>
        <v>0</v>
      </c>
      <c r="BE2" s="24">
        <f>l21_presso</f>
        <v>0</v>
      </c>
      <c r="BF2" s="24">
        <f>l21_titolo</f>
        <v>0</v>
      </c>
      <c r="BG2" s="24" t="str">
        <f>dot_tema</f>
        <v>Specializzazione in Igiene e Medicina preventiva</v>
      </c>
      <c r="BH2" s="24" t="str">
        <f>dot_anno</f>
        <v>1978</v>
      </c>
      <c r="BI2" s="24" t="str">
        <f>dot_presso</f>
        <v>Università degli Studi di Milano</v>
      </c>
      <c r="BJ2" s="24" t="str">
        <f>dot_titolo</f>
        <v>Il Ruolo del Day Hospital oncologico</v>
      </c>
      <c r="BK2" s="24">
        <f>dot_voto</f>
        <v>0</v>
      </c>
      <c r="BL2" s="24" t="str">
        <f>m2l_tema</f>
        <v>Specializzazione di Medicina Legale e delle Assicurazioni</v>
      </c>
      <c r="BM2" s="24" t="str">
        <f>m2l_anno</f>
        <v>1982</v>
      </c>
      <c r="BN2" s="24" t="str">
        <f>m2l_presso</f>
        <v>Università degli Studi di Milano</v>
      </c>
      <c r="BO2" s="24" t="str">
        <f>m2l_titolo</f>
        <v>La nozione medicio legale di causa di servizio con riguardo alla ppatologia neoplastica</v>
      </c>
      <c r="BP2" s="24">
        <f>m2l_voto</f>
        <v>0</v>
      </c>
      <c r="BQ2" s="24">
        <f>ep1_inizio</f>
        <v>27729</v>
      </c>
      <c r="BR2" s="24">
        <f>ep1_fine</f>
        <v>32201</v>
      </c>
      <c r="BS2" s="24" t="str">
        <f>ep1_denominazione</f>
        <v>Istituto Nazionale per lo Studio e la Cura dei Tumori</v>
      </c>
      <c r="BT2" s="24" t="str">
        <f>ep1_comune</f>
        <v>Milano</v>
      </c>
      <c r="BU2" s="24" t="str">
        <f>ep1_provincia</f>
        <v>Milano</v>
      </c>
      <c r="BV2" s="24" t="str">
        <f>ep1_dimensione</f>
        <v>6 Università o centro di ricerca pubblico</v>
      </c>
      <c r="BW2" s="24" t="str">
        <f>ep1_settore</f>
        <v>Sanità Pubblica</v>
      </c>
      <c r="BX2" s="24" t="str">
        <f>ep1_ambito</f>
        <v>Pubblico</v>
      </c>
      <c r="BY2" s="24" t="str">
        <f>ep1_rife</f>
        <v>Macro-area principale (MA1)</v>
      </c>
      <c r="BZ2" s="24" t="str">
        <f>ep1_attivita</f>
        <v xml:space="preserve">Ispettore sanitario: Igiene Ospedaliera: 
controllo delle Infezioni nosocomiali con particolare attenzione alle problematiche relative alla valutazione  dell’incidenza e della prevalenza e alle relative misure di profilassi
procedure tecniche di pulizia e di sanificazione 
verifica revisione qualità (VRQ)
</v>
      </c>
      <c r="CA2" s="24" t="str">
        <f>ep1_resp</f>
        <v>Assistente del Direttore Sanitario</v>
      </c>
      <c r="CB2" s="24">
        <f>ep2_inizio</f>
        <v>32203</v>
      </c>
      <c r="CC2" s="24">
        <f>ep2_fine</f>
        <v>32751</v>
      </c>
      <c r="CD2" s="24" t="str">
        <f>ep2_denominazione</f>
        <v>USL n. 15 Regione Emilia Romagna</v>
      </c>
      <c r="CE2" s="24" t="str">
        <f>ep2_comune</f>
        <v xml:space="preserve">Mirandola </v>
      </c>
      <c r="CF2" s="24" t="str">
        <f>ep2_provincia</f>
        <v>Modena</v>
      </c>
      <c r="CG2" s="24" t="str">
        <f>ep2_dimensione</f>
        <v>5 Ente pubblico</v>
      </c>
      <c r="CH2" s="24" t="str">
        <f>ep2_settore</f>
        <v>Sanità</v>
      </c>
      <c r="CI2" s="24" t="str">
        <f>ep2_ambito</f>
        <v>Pubblico</v>
      </c>
      <c r="CJ2" s="24" t="str">
        <f>ep2_rife</f>
        <v>Entrambe</v>
      </c>
      <c r="CK2" s="24" t="str">
        <f>ep2_attivita</f>
        <v>Direttore Sanitario</v>
      </c>
      <c r="CL2" s="24" t="str">
        <f>ep2_resp</f>
        <v>Responsabile dell' Igiene Pubblica, Veterinaria, Alimentare, Ospedaliera.</v>
      </c>
      <c r="CM2" s="24" t="str">
        <f>ep3_inizio</f>
        <v>01/09/1989</v>
      </c>
      <c r="CN2" s="24" t="str">
        <f>ep3_fine</f>
        <v>30/11/1990</v>
      </c>
      <c r="CO2" s="24" t="str">
        <f>ep3_denominazione</f>
        <v xml:space="preserve">Istituto Ospedaliero Provinciale per la Maternità </v>
      </c>
      <c r="CP2" s="24" t="str">
        <f>ep3_comune</f>
        <v>Milano</v>
      </c>
      <c r="CQ2" s="24" t="str">
        <f>ep3_provincia</f>
        <v>Milano</v>
      </c>
      <c r="CR2" s="24" t="str">
        <f>ep3_dimensione</f>
        <v>6 Università o centro di ricerca pubblico</v>
      </c>
      <c r="CS2" s="24" t="str">
        <f>ep3_settore</f>
        <v>Sanità</v>
      </c>
      <c r="CT2" s="24" t="str">
        <f>ep3_ambito</f>
        <v>Pubblico</v>
      </c>
      <c r="CU2" s="24" t="str">
        <f>ep3_rife</f>
        <v>Macro-area principale (MA1)</v>
      </c>
      <c r="CV2" s="24" t="str">
        <f>ep3_attivita</f>
        <v>Direttore Sanitario</v>
      </c>
      <c r="CW2" s="24">
        <f>ep3_resp</f>
        <v>0</v>
      </c>
      <c r="CX2" s="24" t="str">
        <f>ep4_inizio</f>
        <v>01/12/1991</v>
      </c>
      <c r="CY2" s="24" t="str">
        <f>ep4_fine</f>
        <v>12/01/1995</v>
      </c>
      <c r="CZ2" s="24" t="str">
        <f>ep4_denominazione</f>
        <v>Ospedale Niguarda Ca' Granda</v>
      </c>
      <c r="DA2" s="24" t="str">
        <f>ep4_comune</f>
        <v>Milano</v>
      </c>
      <c r="DB2" s="24" t="str">
        <f>ep4_provincia</f>
        <v>Milano</v>
      </c>
      <c r="DC2" s="24" t="str">
        <f>ep4_dimensione</f>
        <v>6 Università o centro di ricerca pubblico</v>
      </c>
      <c r="DD2" s="24" t="str">
        <f>ep4_settore</f>
        <v>Sanità</v>
      </c>
      <c r="DE2" s="24" t="str">
        <f>ep4_ambito</f>
        <v>Pubblico</v>
      </c>
      <c r="DF2" s="24" t="str">
        <f>ep4_rife</f>
        <v>Macro-area principale (MA1)</v>
      </c>
      <c r="DG2" s="24" t="str">
        <f>ep4_attivita</f>
        <v>Direttore Sanitario</v>
      </c>
      <c r="DH2" s="24">
        <f>ep4_resp</f>
        <v>0</v>
      </c>
      <c r="DI2" s="24" t="str">
        <f>ep5_inizio</f>
        <v>01/02/1995</v>
      </c>
      <c r="DJ2" s="24" t="str">
        <f>ep5_fine</f>
        <v>31/12/1996</v>
      </c>
      <c r="DK2" s="24" t="str">
        <f>ep5_denominazione</f>
        <v>USSL 32 Regione Lombardia</v>
      </c>
      <c r="DL2" s="24" t="str">
        <f>ep5_comune</f>
        <v>Garbagnate Milanese</v>
      </c>
      <c r="DM2" s="24">
        <f>ep5_provincia</f>
        <v>0</v>
      </c>
      <c r="DN2" s="24" t="str">
        <f>ep5_dimensione</f>
        <v>5 Ente pubblico</v>
      </c>
      <c r="DO2" s="24" t="str">
        <f>ep5_settore</f>
        <v>Sanità</v>
      </c>
      <c r="DP2" s="24" t="str">
        <f>ep5_ambito</f>
        <v>Pubblico</v>
      </c>
      <c r="DQ2" s="24" t="str">
        <f>ep5_rife</f>
        <v>Entrambe</v>
      </c>
      <c r="DR2" s="24" t="str">
        <f>ep5_attivita</f>
        <v>Direttore Sanitario</v>
      </c>
      <c r="DS2" s="24">
        <f>ep5_resp</f>
        <v>0</v>
      </c>
      <c r="DT2" s="24" t="str">
        <f>ep6_inizio</f>
        <v>01/02/1997</v>
      </c>
      <c r="DU2" s="24" t="str">
        <f>ep6_fine</f>
        <v>31/01/1998</v>
      </c>
      <c r="DV2" s="24" t="str">
        <f>ep6_denominazione</f>
        <v>USSL 29 Regione Lombardia</v>
      </c>
      <c r="DW2" s="24" t="str">
        <f>ep6_comune</f>
        <v>Monza</v>
      </c>
      <c r="DX2" s="24" t="str">
        <f>ep6_provincia</f>
        <v>Monza e Brianza</v>
      </c>
      <c r="DY2" s="24" t="str">
        <f>ep6_dimensione</f>
        <v>5 Ente pubblico</v>
      </c>
      <c r="DZ2" s="24" t="str">
        <f>ep6_settore</f>
        <v>Sanità</v>
      </c>
      <c r="EA2" s="24" t="str">
        <f>ep6_ambito</f>
        <v>Pubblico</v>
      </c>
      <c r="EB2" s="24" t="str">
        <f>ep6_rife</f>
        <v>Entrambe</v>
      </c>
      <c r="EC2" s="24" t="str">
        <f>ep6_attivita</f>
        <v>Direttore Sanitario</v>
      </c>
      <c r="ED2" s="24">
        <f>ep6_resp</f>
        <v>0</v>
      </c>
      <c r="EE2" s="24" t="str">
        <f>ep7_inizio</f>
        <v>01/02/1998</v>
      </c>
      <c r="EF2" s="24" t="str">
        <f>ep7_fine</f>
        <v>31/01/2003</v>
      </c>
      <c r="EG2" s="24" t="str">
        <f>ep7_denominazione</f>
        <v>ASL Milano 2</v>
      </c>
      <c r="EH2" s="24" t="str">
        <f>ep7_comune</f>
        <v>Melegnano</v>
      </c>
      <c r="EI2" s="24" t="str">
        <f>ep7_provincia</f>
        <v>Milano</v>
      </c>
      <c r="EJ2" s="24" t="str">
        <f>ep7_dimensione</f>
        <v>5 Ente pubblico</v>
      </c>
      <c r="EK2" s="24" t="str">
        <f>ep7_settore</f>
        <v>Sanità</v>
      </c>
      <c r="EL2" s="24" t="str">
        <f>ep7_ambito</f>
        <v>Pubblico</v>
      </c>
      <c r="EM2" s="24" t="str">
        <f>ep7_rife</f>
        <v>Entrambe</v>
      </c>
      <c r="EN2" s="24" t="str">
        <f>ep7_attivita</f>
        <v>Direttore Sanitario</v>
      </c>
      <c r="EO2" s="24">
        <f>ep7_resp</f>
        <v>0</v>
      </c>
      <c r="EP2" s="24" t="str">
        <f>ep8_inizio</f>
        <v>01/02/2003</v>
      </c>
      <c r="EQ2" s="24" t="str">
        <f>ep8_fine</f>
        <v>31/10/2006</v>
      </c>
      <c r="ER2" s="24" t="str">
        <f>ep8_denominazione</f>
        <v>Azienda Ospedaliera della Provincia di Lodi</v>
      </c>
      <c r="ES2" s="24" t="str">
        <f>ep8_comune</f>
        <v>Lodi</v>
      </c>
      <c r="ET2" s="24" t="str">
        <f>ep8_provincia</f>
        <v>Lodi</v>
      </c>
      <c r="EU2" s="24" t="str">
        <f>ep8_dimensione</f>
        <v>5 Ente pubblico</v>
      </c>
      <c r="EV2" s="24" t="str">
        <f>ep8_settore</f>
        <v>Sanità</v>
      </c>
      <c r="EW2" s="24" t="str">
        <f>ep8_ambito</f>
        <v>Pubblico</v>
      </c>
      <c r="EX2" s="24" t="str">
        <f>ep8_rife</f>
        <v>Macro-area principale (MA1)</v>
      </c>
      <c r="EY2" s="24" t="str">
        <f>ep8_attivita</f>
        <v>Direttore Sanitario</v>
      </c>
      <c r="EZ2" s="24">
        <f>ep8_resp</f>
        <v>0</v>
      </c>
      <c r="FA2" s="24" t="str">
        <f>ep9_inizio</f>
        <v>01/11/2006</v>
      </c>
      <c r="FB2" s="24" t="str">
        <f>ep9_fine</f>
        <v>31/01/2008</v>
      </c>
      <c r="FC2" s="24" t="str">
        <f>ep9_denominazione</f>
        <v>ASL della Proncia di Lodi</v>
      </c>
      <c r="FD2" s="24" t="str">
        <f>ep9_comune</f>
        <v>Lodi</v>
      </c>
      <c r="FE2" s="24" t="str">
        <f>ep9_provincia</f>
        <v>Lodi</v>
      </c>
      <c r="FF2" s="24" t="str">
        <f>ep9_dimensione</f>
        <v>5 Ente pubblico</v>
      </c>
      <c r="FG2" s="24" t="str">
        <f>ep9_settore</f>
        <v>Sanità</v>
      </c>
      <c r="FH2" s="24" t="str">
        <f>ep9_ambito</f>
        <v>Pubblico</v>
      </c>
      <c r="FI2" s="24" t="str">
        <f>ep9_rife</f>
        <v>Entrambe</v>
      </c>
      <c r="FJ2" s="24" t="str">
        <f>ep9_attivita</f>
        <v>Direttore Sanitario</v>
      </c>
      <c r="FK2" s="24">
        <f>ep9_resp</f>
        <v>0</v>
      </c>
      <c r="FL2" s="24" t="str">
        <f>ep10_inizio</f>
        <v>01/05/2008</v>
      </c>
      <c r="FM2" s="24" t="str">
        <f>ep10_fine</f>
        <v>30/06/2013</v>
      </c>
      <c r="FN2" s="24" t="str">
        <f>ep10_denominazione</f>
        <v>ASL della Provincia di Cremona</v>
      </c>
      <c r="FO2" s="24" t="str">
        <f>ep10_comune</f>
        <v>Cremona</v>
      </c>
      <c r="FP2" s="24" t="str">
        <f>ep10_provincia</f>
        <v>Cremona</v>
      </c>
      <c r="FQ2" s="24" t="str">
        <f>ep10_dimensione</f>
        <v>5 Ente pubblico</v>
      </c>
      <c r="FR2" s="24" t="str">
        <f>ep10_settore</f>
        <v>Sanità</v>
      </c>
      <c r="FS2" s="24" t="str">
        <f>ep10_ambito</f>
        <v>Pubblico</v>
      </c>
      <c r="FT2" s="24" t="str">
        <f>ep10_rife</f>
        <v>Entrambe</v>
      </c>
      <c r="FU2" s="24" t="str">
        <f>ep10_attivita</f>
        <v xml:space="preserve">Direttore Servizio di Medicina Legale:   
applicazione dei criteri di causalità alla patologia neoplastica, con particolare riferimento alla causa di servizio 
applicazione della medicina legale alla fattispecie della tecnica ospedaliera, con  riguardo alle competenze di direzione sanitaria 
- Teoria della Comunicazione:
Ottimizzazione delle procedure d’informazione sanitaria
</v>
      </c>
      <c r="FV2" s="24">
        <f>ep10_resp</f>
        <v>0</v>
      </c>
      <c r="FW2" s="24" t="str">
        <f>bando1_ente</f>
        <v>Regione Lombardia ASL Milano 2</v>
      </c>
      <c r="FX2" s="24" t="str">
        <f>bando1_ambito</f>
        <v>1 Regionale</v>
      </c>
      <c r="FY2" s="24" t="str">
        <f>bando1_tema</f>
        <v>2 Ricerca industriale e sviluppo sperimentale</v>
      </c>
      <c r="FZ2" s="24" t="str">
        <f>bando1_misura</f>
        <v>Comitato Etico</v>
      </c>
      <c r="GA2" s="24" t="str">
        <f>bando1_descr</f>
        <v>valutazione e approvazione progetti di sperimentazione clinica</v>
      </c>
      <c r="GB2" s="24" t="str">
        <f>bando1_anno</f>
        <v>1998 -2010</v>
      </c>
      <c r="GC2" s="24" t="str">
        <f>bando1_proj_val</f>
        <v>5 Oltre 100</v>
      </c>
      <c r="GD2" s="24" t="str">
        <f>bando1_inv_medio</f>
        <v>1 Fino a 50.000 Euro</v>
      </c>
      <c r="GE2" s="24" t="str">
        <f>bando2_ente</f>
        <v>Regionne Lombardia Azienda Ospedaliera della Provincia di Cremona</v>
      </c>
      <c r="GF2" s="24" t="str">
        <f>bando2_ambito</f>
        <v>1 Regionale</v>
      </c>
      <c r="GG2" s="24" t="str">
        <f>bando2_tema</f>
        <v>2 Ricerca industriale e sviluppo sperimentale</v>
      </c>
      <c r="GH2" s="24" t="str">
        <f>bando2_misura</f>
        <v>Comitato Etico</v>
      </c>
      <c r="GI2" s="24" t="str">
        <f>bando2_descr</f>
        <v>valutazione e approvazione progetti di sperimentazione clinica</v>
      </c>
      <c r="GJ2" s="24" t="str">
        <f>bando2_anno</f>
        <v>2009 - 2013</v>
      </c>
      <c r="GK2" s="24" t="str">
        <f>bando2_proj_val</f>
        <v>5 Oltre 100</v>
      </c>
      <c r="GL2" s="24" t="str">
        <f>bando2_inv_medio</f>
        <v>1 Fino a 50.000 Euro</v>
      </c>
      <c r="GM2" s="24">
        <f>bando3_ente</f>
        <v>0</v>
      </c>
      <c r="GN2" s="24">
        <f>bando3_ambito</f>
        <v>0</v>
      </c>
      <c r="GO2" s="24">
        <f>bando3_tema</f>
        <v>0</v>
      </c>
      <c r="GP2" s="24">
        <f>bando3_misura</f>
        <v>0</v>
      </c>
      <c r="GQ2" s="24">
        <f>bando3_descr</f>
        <v>0</v>
      </c>
      <c r="GR2" s="24">
        <f>bando3_anno</f>
        <v>0</v>
      </c>
      <c r="GS2" s="24">
        <f>bando3_proj_val</f>
        <v>0</v>
      </c>
      <c r="GT2" s="24">
        <f>bando3_inv_medio</f>
        <v>0</v>
      </c>
      <c r="GU2" s="24" t="str">
        <f>ads1_motivazioni_cs</f>
        <v>La Laurea in Medicina e Chirurgia (MO059) e le successive specializzazioni conseguite in Igiene e Medicina Preventiva (MO07) e in Medicina Legale e delle Assicurazioni (MO08) hanno costituito la solida base tecnico scientifica per valutare progetti nella macro-area principale Industria della Salute (MO01) con specfici obiettivi di miglioramento del Benessere (MO02) dell'  individuo e della collettività, attivare nuovi interventi di Prevenzione (MO03) e consentire Nuovi approcci terapeutici (MO04).</v>
      </c>
      <c r="GV2" s="24" t="str">
        <f>ads1_motivazioni_ep</f>
        <v>Le maturate esperienze professionali in Istituti Pubblici di ricerca scientifica e di elevata specializzazione clinica, di rilievo internazionale, la pratica poliennale di valutazione di progetti sperimentali hanno costituito una solida esperienza per  valutare progetti nella macro-area principale Industria della Salute (MO01) con specfici obiettivi di miglioramento del Benessere (MO02) dell'  individuo e della collettività.</v>
      </c>
      <c r="GW2" s="24" t="str">
        <f>ads2_motivazioni_cs</f>
        <v>Durante tutto il corso di studi si è rivolta particolre attenzione ed esperienza agli aspetti tecnici dell' Agroalimentare (MO31) in quanto salute, benessere e prevenzione si coniugano con l' impiego di Alimenti sicuri per un consumo sostenibile (MO32), devono possedere caratteristiche di Alimenti ad alta efficienza nutrizionale (MO33) e in una Società moderna e globalizzata devono contenre Ingredienti sostenibili per un' industri alimentare competitiva (MO34).</v>
      </c>
      <c r="GX2" s="24" t="str">
        <f>ads2_motivazioni_ep</f>
        <v>Le esperienze professionali acquisite hanno consentito di rivolgere particolare attenzione ed esperienza agli aspetti tecnici dell' Agroalimentare (MO31) in quanto salute, benessere e prevenzione si coniugano con l' impiego di Alimenti sicuri per un consumo sostenibile (MO32), devono possedere caratteristiche di Alimenti ad alta efficienza nutrizionale (MO33) e in una Società moderna e globalizzata devono contenre Ingredienti sostenibili per un' industri alimentare competitiva (MO34).Durante tutto il corso di studi si è rivolta particolre attenzione ed esperienza agli aspetti tecnici dell' Agroalimentare (MO31) in quanto salute, benessere e prevenzione si coniugano con l' impiego di Alimenti sicuri per un consumo sostenibile (MO32), devono possedere caratteristiche di Alimenti ad alta efficienza nutrizionale (MO33) e in una Società moderna e globalizzata devono contenre Ingredienti sostenibili per un' industri alimentare competitiva (MO34).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252</vt:i4>
      </vt:variant>
    </vt:vector>
  </HeadingPairs>
  <TitlesOfParts>
    <vt:vector size="259"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ep2_ambito</vt:lpstr>
      <vt:lpstr>ep2_attivita</vt:lpstr>
      <vt:lpstr>ep2_comune</vt:lpstr>
      <vt:lpstr>ep2_denominazione</vt:lpstr>
      <vt:lpstr>ep2_dimensione</vt:lpstr>
      <vt:lpstr>ep2_fine</vt:lpstr>
      <vt:lpstr>ep2_inizio</vt:lpstr>
      <vt:lpstr>ep2_provincia</vt:lpstr>
      <vt:lpstr>ep2_resp</vt:lpstr>
      <vt:lpstr>ep2_rife</vt:lpstr>
      <vt:lpstr>ep2_settore</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cp:lastModifiedBy>Alessandro Chiesa</cp:lastModifiedBy>
  <cp:lastPrinted>2015-03-19T11:18:15Z</cp:lastPrinted>
  <dcterms:created xsi:type="dcterms:W3CDTF">2015-03-10T11:30:22Z</dcterms:created>
  <dcterms:modified xsi:type="dcterms:W3CDTF">2022-01-13T09:42:24Z</dcterms:modified>
  <cp:contentStatus>Finale</cp:contentStatus>
</cp:coreProperties>
</file>